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DCBCFCE1-8326-4C06-ABF2-F3686E07F2AE}" xr6:coauthVersionLast="46" xr6:coauthVersionMax="46" xr10:uidLastSave="{00000000-0000-0000-0000-000000000000}"/>
  <workbookProtection workbookAlgorithmName="SHA-512" workbookHashValue="EksqcrSdr+9/jPQNj4pfTfZfpIFbuMKBRyIWObPr4nrMdJlIs4xVymsPOCHO7qzxvx7gFfmqvUvyvwGrjpxgsw==" workbookSaltValue="M8uAVaVL2415VEzc4bNuTA==" workbookSpinCount="100000" lockStructure="1"/>
  <bookViews>
    <workbookView xWindow="28680" yWindow="-120" windowWidth="29040" windowHeight="15840" xr2:uid="{F35EF387-CD09-40A8-B763-757DCF02FE8B}"/>
  </bookViews>
  <sheets>
    <sheet name="Read &amp; Disclaimer" sheetId="2" r:id="rId1"/>
    <sheet name="Input data &amp; Output tariffs" sheetId="3" r:id="rId2"/>
    <sheet name="Simplified tariff model (1)" sheetId="1" r:id="rId3"/>
    <sheet name="Simplified tariff model (2)" sheetId="4" r:id="rId4"/>
  </sheets>
  <definedNames>
    <definedName name="solver_eng" localSheetId="2" hidden="1">1</definedName>
    <definedName name="solver_eng" localSheetId="3" hidden="1">1</definedName>
    <definedName name="solver_neg" localSheetId="2" hidden="1">1</definedName>
    <definedName name="solver_neg" localSheetId="3" hidden="1">1</definedName>
    <definedName name="solver_num" localSheetId="2" hidden="1">0</definedName>
    <definedName name="solver_num" localSheetId="3" hidden="1">0</definedName>
    <definedName name="solver_typ" localSheetId="2" hidden="1">1</definedName>
    <definedName name="solver_typ" localSheetId="3" hidden="1">1</definedName>
    <definedName name="solver_val" localSheetId="2" hidden="1">0</definedName>
    <definedName name="solver_val" localSheetId="3" hidden="1">0</definedName>
    <definedName name="solver_ver" localSheetId="2" hidden="1">3</definedName>
    <definedName name="solver_ver" localSheetId="3" hidden="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6" i="3" l="1"/>
  <c r="S15" i="3"/>
  <c r="S13" i="3"/>
  <c r="S12" i="3"/>
  <c r="S11" i="3"/>
  <c r="S10" i="3"/>
  <c r="S9" i="3"/>
  <c r="S8" i="3"/>
  <c r="I8" i="4"/>
  <c r="H8" i="4"/>
  <c r="G8" i="4"/>
  <c r="F8" i="4"/>
  <c r="D10" i="4"/>
  <c r="F10" i="4"/>
  <c r="F11" i="4"/>
  <c r="F17" i="4"/>
  <c r="F24" i="4"/>
  <c r="P26" i="3"/>
  <c r="G10" i="4"/>
  <c r="G11" i="4"/>
  <c r="G17" i="4"/>
  <c r="G24" i="4"/>
  <c r="Q26" i="3"/>
  <c r="H10" i="4"/>
  <c r="H11" i="4"/>
  <c r="H17" i="4"/>
  <c r="H24" i="4"/>
  <c r="R26" i="3"/>
  <c r="I10" i="4"/>
  <c r="I11" i="4"/>
  <c r="I17" i="4"/>
  <c r="I24" i="4"/>
  <c r="S26" i="3"/>
  <c r="G16" i="4"/>
  <c r="G23" i="4"/>
  <c r="Q25" i="3"/>
  <c r="H16" i="4"/>
  <c r="H23" i="4"/>
  <c r="R25" i="3"/>
  <c r="I16" i="4"/>
  <c r="I23" i="4"/>
  <c r="S25" i="3"/>
  <c r="F16" i="4"/>
  <c r="F23" i="4"/>
  <c r="P25" i="3"/>
  <c r="J20" i="3"/>
  <c r="D11" i="4"/>
  <c r="E67" i="1"/>
  <c r="E68" i="1"/>
  <c r="F67" i="1"/>
  <c r="F68" i="1"/>
  <c r="G67" i="1"/>
  <c r="G68" i="1"/>
  <c r="H11" i="1"/>
  <c r="F13" i="1"/>
  <c r="Q9" i="3"/>
  <c r="Q10" i="3"/>
  <c r="Q11" i="3"/>
  <c r="Q12" i="3"/>
  <c r="Q13" i="3"/>
  <c r="Q15" i="3"/>
  <c r="Q16" i="3"/>
  <c r="Q8" i="3"/>
  <c r="X10" i="1"/>
  <c r="W18" i="1"/>
  <c r="V18" i="1"/>
  <c r="T18" i="1"/>
  <c r="S18" i="1"/>
  <c r="R18" i="1"/>
  <c r="Q18" i="1"/>
  <c r="X14" i="1"/>
  <c r="X13" i="1"/>
  <c r="X12" i="1"/>
  <c r="X11" i="1"/>
  <c r="X9" i="1"/>
  <c r="L31" i="1"/>
  <c r="L29" i="1"/>
  <c r="K20" i="3"/>
  <c r="AC9" i="1"/>
  <c r="AC10" i="1"/>
  <c r="AB7" i="1"/>
  <c r="AB15" i="1"/>
  <c r="Q19" i="1"/>
  <c r="R19" i="1"/>
  <c r="S19" i="1"/>
  <c r="T19" i="1"/>
  <c r="U19" i="1"/>
  <c r="V19" i="1"/>
  <c r="W19" i="1"/>
  <c r="P19" i="1"/>
  <c r="Y10" i="1"/>
  <c r="Y11" i="1"/>
  <c r="Y12" i="1"/>
  <c r="Y13" i="1"/>
  <c r="Y14" i="1"/>
  <c r="Y15" i="1"/>
  <c r="Y16" i="1"/>
  <c r="Y9" i="1"/>
  <c r="L24" i="1"/>
  <c r="L25" i="1"/>
  <c r="L26" i="1"/>
  <c r="L27" i="1"/>
  <c r="L28" i="1"/>
  <c r="L30" i="1"/>
  <c r="I32" i="1"/>
  <c r="U32" i="1"/>
  <c r="K32" i="1"/>
  <c r="W32" i="1"/>
  <c r="J32" i="1"/>
  <c r="V32" i="1"/>
  <c r="E32" i="1"/>
  <c r="Q32" i="1"/>
  <c r="D32" i="1"/>
  <c r="P32" i="1"/>
  <c r="F32" i="1"/>
  <c r="R32" i="1"/>
  <c r="G32" i="1"/>
  <c r="S32" i="1"/>
  <c r="H32" i="1"/>
  <c r="T32" i="1"/>
  <c r="L22" i="1"/>
  <c r="X25" i="1"/>
  <c r="S33" i="1"/>
  <c r="V33" i="1"/>
  <c r="R33" i="1"/>
  <c r="T33" i="1"/>
  <c r="W33" i="1"/>
  <c r="P33" i="1"/>
  <c r="U33" i="1"/>
  <c r="Q33" i="1"/>
  <c r="H68" i="1"/>
  <c r="K58" i="1"/>
  <c r="K63" i="1"/>
  <c r="K62" i="1"/>
  <c r="K61" i="1"/>
  <c r="K59" i="1"/>
  <c r="K60" i="1"/>
  <c r="X29" i="1"/>
  <c r="X30" i="1"/>
  <c r="X26" i="1"/>
  <c r="X28" i="1"/>
  <c r="X24" i="1"/>
  <c r="X31" i="1"/>
  <c r="X27" i="1"/>
  <c r="Y31" i="1"/>
  <c r="Y28" i="1"/>
  <c r="Y27" i="1"/>
  <c r="Y30" i="1"/>
  <c r="Y26" i="1"/>
  <c r="Y29" i="1"/>
  <c r="Y25" i="1"/>
  <c r="Y24" i="1"/>
  <c r="K57" i="1"/>
  <c r="K56" i="1"/>
  <c r="W47" i="1"/>
  <c r="K47" i="1"/>
  <c r="K48" i="1"/>
  <c r="E63" i="1"/>
  <c r="P16" i="3"/>
  <c r="U47" i="1"/>
  <c r="I47" i="1"/>
  <c r="S47" i="1"/>
  <c r="G47" i="1"/>
  <c r="E60" i="1"/>
  <c r="P12" i="3"/>
  <c r="Q47" i="1"/>
  <c r="E47" i="1"/>
  <c r="P47" i="1"/>
  <c r="D47" i="1"/>
  <c r="V47" i="1"/>
  <c r="J47" i="1"/>
  <c r="E62" i="1"/>
  <c r="P15" i="3"/>
  <c r="R47" i="1"/>
  <c r="F47" i="1"/>
  <c r="E59" i="1"/>
  <c r="P11" i="3"/>
  <c r="T47" i="1"/>
  <c r="H47" i="1"/>
  <c r="E61" i="1"/>
  <c r="P13" i="3"/>
  <c r="AB14" i="1"/>
  <c r="E58" i="1"/>
  <c r="P10" i="3"/>
  <c r="X41" i="1"/>
  <c r="L41" i="1"/>
  <c r="X45" i="1"/>
  <c r="X40" i="1"/>
  <c r="L40" i="1"/>
  <c r="X39" i="1"/>
  <c r="L39" i="1"/>
  <c r="X46" i="1"/>
  <c r="X43" i="1"/>
  <c r="L43" i="1"/>
  <c r="X42" i="1"/>
  <c r="L42" i="1"/>
  <c r="X44" i="1"/>
  <c r="L44" i="1"/>
  <c r="E56" i="1"/>
  <c r="P8" i="3"/>
  <c r="E57" i="1"/>
  <c r="P9" i="3"/>
</calcChain>
</file>

<file path=xl/sharedStrings.xml><?xml version="1.0" encoding="utf-8"?>
<sst xmlns="http://schemas.openxmlformats.org/spreadsheetml/2006/main" count="278" uniqueCount="103">
  <si>
    <t>total</t>
  </si>
  <si>
    <t>exits</t>
  </si>
  <si>
    <t>entries</t>
  </si>
  <si>
    <t>(km)</t>
  </si>
  <si>
    <t>DISTANCE matrix</t>
  </si>
  <si>
    <t>Revenue split</t>
  </si>
  <si>
    <t>entry</t>
  </si>
  <si>
    <t>exit</t>
  </si>
  <si>
    <t>€/kWh/h</t>
  </si>
  <si>
    <t>€</t>
  </si>
  <si>
    <t>Revenues</t>
  </si>
  <si>
    <t>ZBG</t>
  </si>
  <si>
    <t>NL_L</t>
  </si>
  <si>
    <t>dom H</t>
  </si>
  <si>
    <t>dom L</t>
  </si>
  <si>
    <t xml:space="preserve">Revenues </t>
  </si>
  <si>
    <t>Weight of costs</t>
  </si>
  <si>
    <t>Capacity weighted average distance</t>
  </si>
  <si>
    <t>km</t>
  </si>
  <si>
    <t>kWh/h/y</t>
  </si>
  <si>
    <t>km*kWh/h/y</t>
  </si>
  <si>
    <t>entry %</t>
  </si>
  <si>
    <t>exit %</t>
  </si>
  <si>
    <t>CWDxCAP</t>
  </si>
  <si>
    <t>Tariff L</t>
  </si>
  <si>
    <t>Tariff H</t>
  </si>
  <si>
    <t>FR Alv</t>
  </si>
  <si>
    <t>ZZ1</t>
  </si>
  <si>
    <t>Eyn</t>
  </si>
  <si>
    <t>moy</t>
  </si>
  <si>
    <t>entry H</t>
  </si>
  <si>
    <t>entry L</t>
  </si>
  <si>
    <t>Average tariffs over 4 years</t>
  </si>
  <si>
    <t>-</t>
  </si>
  <si>
    <t>Forecasted contracted capacities (iso H)</t>
  </si>
  <si>
    <t>Entries</t>
  </si>
  <si>
    <t>Exits</t>
  </si>
  <si>
    <t>Virtualys</t>
  </si>
  <si>
    <t>Zeebrugge/IZT</t>
  </si>
  <si>
    <t>Blaregnies L</t>
  </si>
  <si>
    <t>Domestic H</t>
  </si>
  <si>
    <t>Domestic L</t>
  </si>
  <si>
    <t>Difference from simplification</t>
  </si>
  <si>
    <t>Exit capacity</t>
  </si>
  <si>
    <t>kWh/h</t>
  </si>
  <si>
    <t>FR - Virtualys</t>
  </si>
  <si>
    <t>NL - L gas</t>
  </si>
  <si>
    <t>Loenhout</t>
  </si>
  <si>
    <t>Tariffs from simplified model</t>
  </si>
  <si>
    <t>€/kWh/h/y</t>
  </si>
  <si>
    <t>Domestic - H gas</t>
  </si>
  <si>
    <t>Domestic - L gas</t>
  </si>
  <si>
    <t>Entry/Exit split</t>
  </si>
  <si>
    <t>Entry</t>
  </si>
  <si>
    <t>Exit</t>
  </si>
  <si>
    <t>Enter hereunder the E/E split for simulation</t>
  </si>
  <si>
    <t>1. Input data for simulation:</t>
  </si>
  <si>
    <t xml:space="preserve">Fluxys Belgium non-binding document published for information purpose only. </t>
  </si>
  <si>
    <t>Difference due to simplification of the model</t>
  </si>
  <si>
    <t>Enter hereunder the FCC* for simulation</t>
  </si>
  <si>
    <t>Enter hereunder the transmission allowed revenue for simulation</t>
  </si>
  <si>
    <t>2. Tariff simulation results:</t>
  </si>
  <si>
    <t>Entry H</t>
  </si>
  <si>
    <t>Entry L</t>
  </si>
  <si>
    <t>Enter hereunder the yearly indexation for simulation</t>
  </si>
  <si>
    <t>Yearly indexation</t>
  </si>
  <si>
    <t>VIP BENE</t>
  </si>
  <si>
    <t>VIP THE-ZTP</t>
  </si>
  <si>
    <t>Simulated tariffs 2024 :</t>
  </si>
  <si>
    <t>FR - Alveringem</t>
  </si>
  <si>
    <t>Default data (average 2024-27)</t>
  </si>
  <si>
    <t>DE - VIP THE-ZTP</t>
  </si>
  <si>
    <t>NL - VIP BENE</t>
  </si>
  <si>
    <t>2024 tariffs from simplified model</t>
  </si>
  <si>
    <t>2024 consulted tariffs</t>
  </si>
  <si>
    <t>consulted tariffs</t>
  </si>
  <si>
    <t xml:space="preserve"> (average 2024-2027)</t>
  </si>
  <si>
    <t xml:space="preserve">Forecasted contracted capacities </t>
  </si>
  <si>
    <t>Entry Hilvarenbeek L</t>
  </si>
  <si>
    <t>Exit Blaregnies L</t>
  </si>
  <si>
    <t xml:space="preserve">Allowed revenue to recover </t>
  </si>
  <si>
    <t>Hilvarenbeek L</t>
  </si>
  <si>
    <t>Consulted tariffs</t>
  </si>
  <si>
    <t>Entry capacities for domestic market and H gas cross-border</t>
  </si>
  <si>
    <t>Entry Hilvarenbeek L (kWh/h/y)</t>
  </si>
  <si>
    <t>Exit Blaregnies L (kWh/h/y)</t>
  </si>
  <si>
    <t xml:space="preserve">Cross-border L capacity </t>
  </si>
  <si>
    <t>Simulated tariffs</t>
  </si>
  <si>
    <r>
      <rPr>
        <u/>
        <sz val="11"/>
        <color theme="1"/>
        <rFont val="Century Gothic"/>
        <family val="2"/>
      </rPr>
      <t>Purpose:</t>
    </r>
    <r>
      <rPr>
        <sz val="11"/>
        <color theme="1"/>
        <rFont val="Century Gothic"/>
        <family val="2"/>
      </rPr>
      <t xml:space="preserve">
This document is published in accordance with Article 30 (2) (b) of Commission Regulation (EU) 2017/460 of 16 March 2017.
The aim of the simplified model is to enable network users to calculate the transmission tariff for the prevailing tariff period and to estimate their possible evolution beyond such tariff period.
Fluxys Belgium tariff period is from Jan 2024 until Dec 2027. All references are based on currently consulted data and figures. The consulted 2024 tariffs are subject to yearly indexation over the next years unless otherwise indicated. 
Input data are compiled in the "Input data &amp; Output tariffs" sheet. Cells to filled in are marked in bold red.
Output data are compiled in the same sheet. They are transmission tariffs for year 2024. Tariffs for years 2025, 2026 and 2027 are indexed on a yearly basis based on the consumer price index unless othewise indicated. </t>
    </r>
  </si>
  <si>
    <t xml:space="preserve">Default data </t>
  </si>
  <si>
    <t>Transmission allowed revenue</t>
  </si>
  <si>
    <t>domestic and H cross-border</t>
  </si>
  <si>
    <t>L cross-border</t>
  </si>
  <si>
    <t>av. 2024-2027</t>
  </si>
  <si>
    <t xml:space="preserve">Entry </t>
  </si>
  <si>
    <t xml:space="preserve">Exit </t>
  </si>
  <si>
    <t>(1) Tariffs for domestic market capacities and H gas cross-border capacities</t>
  </si>
  <si>
    <t>(2) Tariffs for L gas cross-border capacity from NL to FR</t>
  </si>
  <si>
    <t>Transmission Allowed Revenue domestic and H cross-border</t>
  </si>
  <si>
    <t>Transmission Allowed Revenue L cross-border services Netherlands  to France</t>
  </si>
  <si>
    <t>indexation</t>
  </si>
  <si>
    <r>
      <rPr>
        <b/>
        <u/>
        <sz val="11"/>
        <color rgb="FFFF0000"/>
        <rFont val="Century Gothic"/>
        <family val="2"/>
      </rPr>
      <t>Disclaimer:</t>
    </r>
    <r>
      <rPr>
        <b/>
        <sz val="11"/>
        <color rgb="FFFF0000"/>
        <rFont val="Century Gothic"/>
        <family val="2"/>
      </rPr>
      <t xml:space="preserve"> 
This document is published for information purposes only and non-binding upon Fluxys Belgium. 
The simplified model contained in this document allows for simulating order of magnitudes of tariffs depending on input parameters and avoids making explicit the complexity which would be necessary to take into account all the features of the applicable tariff methodology and tariff model.
Fluxys Belgium cannot be held responsible towards third parties for any use they make of this simplified model or of any of the outputs generated by this model.</t>
    </r>
  </si>
  <si>
    <t xml:space="preserve"> * FCC = Forecasted Contracted Capacities on yearly basis (including OCUCs)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</si>
</sst>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 [$€-80C]"/>
    <numFmt numFmtId="165" formatCode="_-* #,##0_-;\-* #,##0_-;_-* &quot;-&quot;??_-;_-@_-"/>
    <numFmt numFmtId="166" formatCode="#,##0.000\ [$€-80C]"/>
    <numFmt numFmtId="167" formatCode="0.0%"/>
    <numFmt numFmtId="168" formatCode="#,##0.000"/>
  </numFmts>
  <fonts count="14" x14ac:knownFonts="1">
    <font>
      <sz val="11"/>
      <color theme="1"/>
      <name val="Calibri"/>
      <family val="2"/>
      <scheme val="minor"/>
    </font>
    <font>
      <sz val="11"/>
      <color theme="1"/>
      <name val="Calibri"/>
      <family val="2"/>
      <scheme val="minor"/>
    </font>
    <font>
      <sz val="11"/>
      <color theme="1"/>
      <name val="Century Gothic"/>
      <family val="2"/>
    </font>
    <font>
      <b/>
      <sz val="11"/>
      <color rgb="FFFF0000"/>
      <name val="Century Gothic"/>
      <family val="2"/>
    </font>
    <font>
      <sz val="10"/>
      <color theme="1"/>
      <name val="Century Gothic"/>
      <family val="2"/>
    </font>
    <font>
      <i/>
      <sz val="10"/>
      <color rgb="FFFF0000"/>
      <name val="Century Gothic"/>
      <family val="2"/>
    </font>
    <font>
      <b/>
      <sz val="10"/>
      <color theme="1"/>
      <name val="Century Gothic"/>
      <family val="2"/>
    </font>
    <font>
      <sz val="10"/>
      <name val="Century Gothic"/>
      <family val="2"/>
    </font>
    <font>
      <b/>
      <sz val="10"/>
      <color rgb="FFFF0000"/>
      <name val="Century Gothic"/>
      <family val="2"/>
    </font>
    <font>
      <b/>
      <sz val="10"/>
      <name val="Century Gothic"/>
      <family val="2"/>
    </font>
    <font>
      <b/>
      <u/>
      <sz val="11"/>
      <color rgb="FFFF0000"/>
      <name val="Century Gothic"/>
      <family val="2"/>
    </font>
    <font>
      <b/>
      <sz val="10"/>
      <color theme="9" tint="-0.249977111117893"/>
      <name val="Century Gothic"/>
      <family val="2"/>
    </font>
    <font>
      <sz val="10"/>
      <color theme="0" tint="-0.249977111117893"/>
      <name val="Century Gothic"/>
      <family val="2"/>
    </font>
    <font>
      <u/>
      <sz val="11"/>
      <color theme="1"/>
      <name val="Century Gothic"/>
      <family val="2"/>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5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auto="1"/>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auto="1"/>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08">
    <xf numFmtId="0" fontId="0" fillId="0" borderId="0" xfId="0"/>
    <xf numFmtId="0" fontId="2" fillId="3" borderId="0" xfId="0" applyFont="1" applyFill="1"/>
    <xf numFmtId="0" fontId="2" fillId="0" borderId="0" xfId="0" applyFont="1"/>
    <xf numFmtId="0" fontId="4" fillId="3" borderId="0" xfId="0" applyFont="1" applyFill="1"/>
    <xf numFmtId="0" fontId="4" fillId="0" borderId="0" xfId="0" applyFont="1"/>
    <xf numFmtId="0" fontId="4" fillId="3" borderId="0" xfId="0" applyFont="1" applyFill="1" applyBorder="1"/>
    <xf numFmtId="0" fontId="7" fillId="0" borderId="15" xfId="0" applyFont="1" applyBorder="1"/>
    <xf numFmtId="0" fontId="11" fillId="0" borderId="0" xfId="0" applyFont="1" applyFill="1" applyBorder="1"/>
    <xf numFmtId="0" fontId="11" fillId="0" borderId="0" xfId="0" quotePrefix="1" applyFont="1" applyFill="1" applyBorder="1"/>
    <xf numFmtId="0" fontId="7" fillId="0" borderId="0" xfId="0" applyFont="1" applyBorder="1" applyAlignment="1">
      <alignment vertical="center"/>
    </xf>
    <xf numFmtId="3" fontId="4" fillId="0" borderId="0" xfId="0" applyNumberFormat="1" applyFont="1"/>
    <xf numFmtId="0" fontId="4" fillId="0" borderId="18" xfId="0" applyFont="1" applyBorder="1"/>
    <xf numFmtId="0" fontId="4" fillId="0" borderId="19" xfId="0" applyFont="1" applyBorder="1"/>
    <xf numFmtId="0" fontId="4" fillId="0" borderId="27" xfId="0" applyFont="1" applyBorder="1"/>
    <xf numFmtId="0" fontId="4" fillId="0" borderId="0" xfId="0" applyFont="1" applyBorder="1"/>
    <xf numFmtId="3" fontId="4" fillId="0" borderId="18" xfId="0" applyNumberFormat="1" applyFont="1" applyBorder="1"/>
    <xf numFmtId="0" fontId="7" fillId="2" borderId="0" xfId="0" applyFont="1" applyFill="1" applyBorder="1"/>
    <xf numFmtId="0" fontId="7" fillId="2" borderId="11" xfId="0" applyFont="1" applyFill="1" applyBorder="1" applyAlignment="1">
      <alignment horizontal="right"/>
    </xf>
    <xf numFmtId="0" fontId="7" fillId="0" borderId="0" xfId="0" applyFont="1"/>
    <xf numFmtId="0" fontId="7" fillId="0" borderId="21" xfId="0" applyFont="1" applyBorder="1"/>
    <xf numFmtId="0" fontId="7" fillId="0" borderId="0" xfId="0" applyFont="1" applyBorder="1"/>
    <xf numFmtId="0" fontId="7" fillId="0" borderId="11" xfId="0" applyFont="1" applyBorder="1"/>
    <xf numFmtId="0" fontId="7" fillId="0" borderId="4" xfId="0" applyFont="1" applyBorder="1" applyAlignment="1">
      <alignment horizontal="center"/>
    </xf>
    <xf numFmtId="0" fontId="4" fillId="0" borderId="21" xfId="0" applyFont="1" applyBorder="1"/>
    <xf numFmtId="3" fontId="4" fillId="0" borderId="0" xfId="0" applyNumberFormat="1" applyFont="1" applyBorder="1"/>
    <xf numFmtId="0" fontId="4" fillId="0" borderId="11" xfId="0" applyFont="1" applyBorder="1"/>
    <xf numFmtId="0" fontId="7" fillId="0" borderId="25" xfId="0" applyFont="1" applyBorder="1"/>
    <xf numFmtId="0" fontId="7" fillId="0" borderId="25" xfId="0" applyFont="1" applyBorder="1" applyAlignment="1">
      <alignment horizontal="right"/>
    </xf>
    <xf numFmtId="9" fontId="4" fillId="0" borderId="11" xfId="0" applyNumberFormat="1" applyFont="1" applyBorder="1"/>
    <xf numFmtId="0" fontId="7" fillId="0" borderId="13" xfId="0" applyFont="1" applyBorder="1"/>
    <xf numFmtId="0" fontId="7" fillId="0" borderId="1" xfId="0" applyFont="1" applyBorder="1"/>
    <xf numFmtId="0" fontId="7" fillId="0" borderId="2" xfId="0" applyFont="1" applyBorder="1"/>
    <xf numFmtId="0" fontId="7" fillId="0" borderId="2" xfId="0" applyFont="1" applyFill="1" applyBorder="1"/>
    <xf numFmtId="0" fontId="7" fillId="0" borderId="3" xfId="0" applyFont="1" applyBorder="1"/>
    <xf numFmtId="165" fontId="7" fillId="0" borderId="13" xfId="2" applyNumberFormat="1" applyFont="1" applyBorder="1"/>
    <xf numFmtId="167" fontId="7" fillId="0" borderId="11" xfId="1" quotePrefix="1" applyNumberFormat="1" applyFont="1" applyBorder="1" applyAlignment="1">
      <alignment horizontal="center"/>
    </xf>
    <xf numFmtId="0" fontId="4" fillId="0" borderId="0" xfId="0" quotePrefix="1" applyFont="1" applyBorder="1" applyAlignment="1">
      <alignment horizontal="center"/>
    </xf>
    <xf numFmtId="164" fontId="4" fillId="0" borderId="0" xfId="0" applyNumberFormat="1" applyFont="1" applyBorder="1" applyAlignment="1">
      <alignment vertical="center"/>
    </xf>
    <xf numFmtId="0" fontId="7" fillId="0" borderId="14" xfId="0" applyFont="1" applyBorder="1"/>
    <xf numFmtId="0" fontId="7" fillId="0" borderId="4" xfId="0" applyFont="1" applyBorder="1"/>
    <xf numFmtId="0" fontId="7" fillId="0" borderId="0" xfId="0" applyFont="1" applyFill="1" applyBorder="1"/>
    <xf numFmtId="0" fontId="7" fillId="0" borderId="5" xfId="0" applyFont="1" applyBorder="1"/>
    <xf numFmtId="165" fontId="7" fillId="0" borderId="14" xfId="2" applyNumberFormat="1" applyFont="1" applyBorder="1"/>
    <xf numFmtId="165" fontId="7" fillId="0" borderId="14" xfId="2" applyNumberFormat="1" applyFont="1" applyBorder="1" applyAlignment="1"/>
    <xf numFmtId="0" fontId="4" fillId="0" borderId="0" xfId="0" applyFont="1" applyBorder="1" applyAlignment="1">
      <alignment horizontal="center"/>
    </xf>
    <xf numFmtId="0" fontId="4" fillId="0" borderId="37" xfId="0" applyFont="1" applyBorder="1"/>
    <xf numFmtId="3" fontId="4" fillId="0" borderId="7" xfId="0" applyNumberFormat="1" applyFont="1" applyBorder="1"/>
    <xf numFmtId="0" fontId="4" fillId="0" borderId="38" xfId="0" applyFont="1" applyBorder="1"/>
    <xf numFmtId="0" fontId="7" fillId="0" borderId="14" xfId="0" applyFont="1" applyFill="1" applyBorder="1"/>
    <xf numFmtId="165" fontId="7" fillId="0" borderId="14" xfId="2" applyNumberFormat="1" applyFont="1" applyBorder="1" applyAlignment="1">
      <alignment horizontal="center"/>
    </xf>
    <xf numFmtId="3" fontId="4" fillId="2" borderId="2" xfId="0" applyNumberFormat="1" applyFont="1" applyFill="1" applyBorder="1"/>
    <xf numFmtId="0" fontId="4" fillId="2" borderId="40" xfId="0" applyFont="1" applyFill="1" applyBorder="1"/>
    <xf numFmtId="0" fontId="4" fillId="0" borderId="24" xfId="0" applyFont="1" applyBorder="1"/>
    <xf numFmtId="0" fontId="7" fillId="0" borderId="26" xfId="0" applyFont="1" applyBorder="1"/>
    <xf numFmtId="0" fontId="7" fillId="0" borderId="6" xfId="0" applyFont="1" applyBorder="1"/>
    <xf numFmtId="0" fontId="7" fillId="0" borderId="7" xfId="0" applyFont="1" applyBorder="1"/>
    <xf numFmtId="0" fontId="7" fillId="0" borderId="8" xfId="0" applyFont="1" applyBorder="1"/>
    <xf numFmtId="3" fontId="4" fillId="0" borderId="19" xfId="0" applyNumberFormat="1" applyFont="1" applyBorder="1" applyAlignment="1">
      <alignment vertical="top"/>
    </xf>
    <xf numFmtId="0" fontId="7" fillId="0" borderId="21" xfId="0" applyFont="1" applyBorder="1" applyAlignment="1">
      <alignment horizontal="center" vertical="center"/>
    </xf>
    <xf numFmtId="0" fontId="7" fillId="0" borderId="9" xfId="0" applyFont="1" applyBorder="1"/>
    <xf numFmtId="0" fontId="7" fillId="0" borderId="22" xfId="0" applyFont="1" applyBorder="1"/>
    <xf numFmtId="165" fontId="4" fillId="0" borderId="25" xfId="2" applyNumberFormat="1" applyFont="1" applyBorder="1"/>
    <xf numFmtId="0" fontId="7" fillId="0" borderId="24" xfId="0" applyFont="1" applyBorder="1"/>
    <xf numFmtId="0" fontId="7" fillId="0" borderId="16" xfId="0" applyFont="1" applyBorder="1"/>
    <xf numFmtId="0" fontId="7" fillId="0" borderId="30" xfId="0" applyFont="1" applyBorder="1"/>
    <xf numFmtId="165" fontId="7" fillId="0" borderId="44" xfId="2" applyNumberFormat="1" applyFont="1" applyBorder="1"/>
    <xf numFmtId="165" fontId="7" fillId="0" borderId="15" xfId="2" applyNumberFormat="1" applyFont="1" applyBorder="1"/>
    <xf numFmtId="165" fontId="7" fillId="0" borderId="45" xfId="2" applyNumberFormat="1" applyFont="1" applyBorder="1"/>
    <xf numFmtId="165" fontId="7" fillId="0" borderId="15" xfId="2" applyNumberFormat="1" applyFont="1" applyFill="1" applyBorder="1"/>
    <xf numFmtId="3" fontId="4" fillId="0" borderId="0" xfId="0" applyNumberFormat="1" applyFont="1" applyAlignment="1">
      <alignment vertical="top"/>
    </xf>
    <xf numFmtId="167" fontId="7" fillId="0" borderId="0" xfId="1" applyNumberFormat="1" applyFont="1"/>
    <xf numFmtId="0" fontId="7" fillId="0" borderId="18" xfId="0" applyFont="1" applyBorder="1"/>
    <xf numFmtId="0" fontId="7" fillId="0" borderId="19" xfId="0" applyFont="1" applyBorder="1"/>
    <xf numFmtId="0" fontId="7" fillId="0" borderId="27" xfId="0" applyFont="1" applyBorder="1"/>
    <xf numFmtId="165" fontId="7" fillId="0" borderId="11" xfId="0" applyNumberFormat="1" applyFont="1" applyBorder="1" applyAlignment="1">
      <alignment horizontal="right"/>
    </xf>
    <xf numFmtId="0" fontId="7" fillId="0" borderId="0" xfId="0" applyFont="1" applyBorder="1" applyAlignment="1">
      <alignment horizontal="right"/>
    </xf>
    <xf numFmtId="0" fontId="7" fillId="0" borderId="33" xfId="0" applyFont="1" applyBorder="1" applyAlignment="1">
      <alignment horizontal="right"/>
    </xf>
    <xf numFmtId="165" fontId="7" fillId="0" borderId="34" xfId="0" applyNumberFormat="1" applyFont="1" applyBorder="1"/>
    <xf numFmtId="9" fontId="7" fillId="0" borderId="40" xfId="1" applyFont="1" applyBorder="1"/>
    <xf numFmtId="165" fontId="7" fillId="0" borderId="35" xfId="0" applyNumberFormat="1" applyFont="1" applyBorder="1"/>
    <xf numFmtId="9" fontId="7" fillId="0" borderId="11" xfId="1" applyFont="1" applyBorder="1"/>
    <xf numFmtId="165" fontId="7" fillId="0" borderId="20" xfId="0" applyNumberFormat="1" applyFont="1" applyBorder="1"/>
    <xf numFmtId="9" fontId="7" fillId="0" borderId="38" xfId="1" applyFont="1" applyBorder="1"/>
    <xf numFmtId="165" fontId="7" fillId="0" borderId="9" xfId="0" applyNumberFormat="1" applyFont="1" applyBorder="1"/>
    <xf numFmtId="165" fontId="7" fillId="0" borderId="22" xfId="0" applyNumberFormat="1" applyFont="1" applyBorder="1"/>
    <xf numFmtId="165" fontId="7" fillId="0" borderId="10" xfId="0" applyNumberFormat="1" applyFont="1" applyBorder="1"/>
    <xf numFmtId="3" fontId="7" fillId="0" borderId="9" xfId="0" applyNumberFormat="1" applyFont="1" applyBorder="1"/>
    <xf numFmtId="3" fontId="7" fillId="0" borderId="22" xfId="0" applyNumberFormat="1" applyFont="1" applyBorder="1"/>
    <xf numFmtId="3" fontId="7" fillId="0" borderId="10" xfId="0" applyNumberFormat="1" applyFont="1" applyBorder="1"/>
    <xf numFmtId="9" fontId="7" fillId="0" borderId="31" xfId="1" applyFont="1" applyBorder="1"/>
    <xf numFmtId="9" fontId="7" fillId="0" borderId="23" xfId="1" applyFont="1" applyBorder="1"/>
    <xf numFmtId="9" fontId="7" fillId="0" borderId="32" xfId="1" applyFont="1" applyBorder="1"/>
    <xf numFmtId="3" fontId="7" fillId="0" borderId="15" xfId="0" applyNumberFormat="1" applyFont="1" applyBorder="1"/>
    <xf numFmtId="0" fontId="7" fillId="0" borderId="0" xfId="0" applyFont="1" applyFill="1" applyBorder="1" applyAlignment="1"/>
    <xf numFmtId="0" fontId="11" fillId="0" borderId="0" xfId="0" applyFont="1" applyFill="1" applyBorder="1" applyAlignment="1">
      <alignment horizontal="center" vertical="center"/>
    </xf>
    <xf numFmtId="0" fontId="11" fillId="0" borderId="0" xfId="0" quotePrefix="1" applyFont="1" applyFill="1" applyBorder="1" applyAlignment="1">
      <alignment horizontal="center" vertical="center"/>
    </xf>
    <xf numFmtId="3" fontId="4"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0" fontId="7" fillId="0" borderId="11" xfId="0" applyFont="1" applyBorder="1" applyAlignment="1">
      <alignment horizontal="right"/>
    </xf>
    <xf numFmtId="0" fontId="7" fillId="0" borderId="34" xfId="0" applyFont="1" applyBorder="1" applyAlignment="1">
      <alignment horizontal="right"/>
    </xf>
    <xf numFmtId="0" fontId="4" fillId="0" borderId="0" xfId="0" applyFont="1" applyFill="1" applyBorder="1"/>
    <xf numFmtId="166" fontId="7" fillId="0" borderId="34" xfId="0" applyNumberFormat="1" applyFont="1" applyBorder="1"/>
    <xf numFmtId="164" fontId="7" fillId="0" borderId="14" xfId="0" applyNumberFormat="1" applyFont="1" applyBorder="1"/>
    <xf numFmtId="166" fontId="7" fillId="0" borderId="35" xfId="0" applyNumberFormat="1" applyFont="1" applyBorder="1"/>
    <xf numFmtId="164" fontId="7" fillId="0" borderId="0" xfId="0" applyNumberFormat="1" applyFont="1" applyBorder="1"/>
    <xf numFmtId="165" fontId="7" fillId="0" borderId="35" xfId="0" applyNumberFormat="1" applyFont="1" applyBorder="1" applyAlignment="1">
      <alignment horizontal="center"/>
    </xf>
    <xf numFmtId="166" fontId="7" fillId="0" borderId="9" xfId="0" applyNumberFormat="1" applyFont="1" applyBorder="1"/>
    <xf numFmtId="166" fontId="7" fillId="0" borderId="22" xfId="0" applyNumberFormat="1" applyFont="1" applyBorder="1"/>
    <xf numFmtId="166" fontId="12" fillId="0" borderId="10" xfId="0" applyNumberFormat="1" applyFont="1" applyBorder="1"/>
    <xf numFmtId="164" fontId="7" fillId="0" borderId="22" xfId="0" applyNumberFormat="1" applyFont="1" applyBorder="1"/>
    <xf numFmtId="164" fontId="7" fillId="0" borderId="10" xfId="0" applyNumberFormat="1" applyFont="1" applyBorder="1"/>
    <xf numFmtId="0" fontId="4" fillId="0" borderId="0" xfId="0" quotePrefix="1" applyFont="1" applyFill="1" applyBorder="1"/>
    <xf numFmtId="0" fontId="7" fillId="0" borderId="23" xfId="0" applyFont="1" applyBorder="1"/>
    <xf numFmtId="166" fontId="7" fillId="0" borderId="32" xfId="0" applyNumberFormat="1" applyFont="1" applyBorder="1"/>
    <xf numFmtId="0" fontId="7" fillId="0" borderId="15" xfId="0" quotePrefix="1" applyFont="1" applyBorder="1" applyAlignment="1"/>
    <xf numFmtId="0" fontId="7" fillId="0" borderId="15" xfId="0" applyFont="1" applyBorder="1" applyAlignment="1"/>
    <xf numFmtId="0" fontId="7" fillId="0" borderId="15" xfId="0" applyFont="1" applyBorder="1" applyAlignment="1">
      <alignment horizontal="center"/>
    </xf>
    <xf numFmtId="166" fontId="7" fillId="3" borderId="0" xfId="0" applyNumberFormat="1" applyFont="1" applyFill="1" applyBorder="1"/>
    <xf numFmtId="166" fontId="7" fillId="0" borderId="0" xfId="0" applyNumberFormat="1" applyFont="1" applyBorder="1"/>
    <xf numFmtId="166" fontId="4" fillId="0" borderId="0" xfId="0" applyNumberFormat="1" applyFont="1"/>
    <xf numFmtId="165" fontId="8" fillId="3" borderId="3" xfId="2" applyNumberFormat="1" applyFont="1" applyFill="1" applyBorder="1" applyProtection="1">
      <protection locked="0"/>
    </xf>
    <xf numFmtId="165" fontId="8" fillId="3" borderId="5" xfId="2" applyNumberFormat="1" applyFont="1" applyFill="1" applyBorder="1" applyProtection="1">
      <protection locked="0"/>
    </xf>
    <xf numFmtId="165" fontId="8" fillId="3" borderId="8" xfId="2" applyNumberFormat="1" applyFont="1" applyFill="1" applyBorder="1" applyProtection="1">
      <protection locked="0"/>
    </xf>
    <xf numFmtId="165" fontId="8" fillId="3" borderId="26" xfId="2" applyNumberFormat="1" applyFont="1" applyFill="1" applyBorder="1" applyProtection="1">
      <protection locked="0"/>
    </xf>
    <xf numFmtId="9" fontId="8" fillId="3" borderId="13" xfId="0" applyNumberFormat="1" applyFont="1" applyFill="1" applyBorder="1" applyProtection="1">
      <protection locked="0"/>
    </xf>
    <xf numFmtId="10" fontId="8" fillId="3" borderId="3" xfId="1" applyNumberFormat="1" applyFont="1" applyFill="1" applyBorder="1" applyProtection="1">
      <protection locked="0"/>
    </xf>
    <xf numFmtId="10" fontId="8" fillId="3" borderId="5" xfId="1" applyNumberFormat="1" applyFont="1" applyFill="1" applyBorder="1" applyProtection="1">
      <protection locked="0"/>
    </xf>
    <xf numFmtId="10" fontId="8" fillId="3" borderId="8" xfId="1" applyNumberFormat="1" applyFont="1" applyFill="1" applyBorder="1" applyProtection="1">
      <protection locked="0"/>
    </xf>
    <xf numFmtId="0" fontId="4" fillId="3" borderId="0" xfId="0" applyFont="1" applyFill="1" applyProtection="1"/>
    <xf numFmtId="0" fontId="4" fillId="5" borderId="9" xfId="0" applyFont="1" applyFill="1" applyBorder="1" applyProtection="1"/>
    <xf numFmtId="0" fontId="4" fillId="5" borderId="22" xfId="0" applyFont="1" applyFill="1" applyBorder="1" applyProtection="1"/>
    <xf numFmtId="0" fontId="4" fillId="5" borderId="10" xfId="0" applyFont="1" applyFill="1" applyBorder="1" applyProtection="1"/>
    <xf numFmtId="165" fontId="4" fillId="3" borderId="13" xfId="2" applyNumberFormat="1" applyFont="1" applyFill="1" applyBorder="1" applyProtection="1"/>
    <xf numFmtId="165" fontId="4" fillId="3" borderId="14" xfId="2" applyNumberFormat="1" applyFont="1" applyFill="1" applyBorder="1" applyProtection="1"/>
    <xf numFmtId="165" fontId="4" fillId="3" borderId="26" xfId="2" applyNumberFormat="1" applyFont="1" applyFill="1" applyBorder="1" applyProtection="1"/>
    <xf numFmtId="0" fontId="7" fillId="3" borderId="1" xfId="0" applyFont="1" applyFill="1" applyBorder="1" applyProtection="1"/>
    <xf numFmtId="0" fontId="7" fillId="3" borderId="13" xfId="0" applyFont="1" applyFill="1" applyBorder="1" applyProtection="1"/>
    <xf numFmtId="0" fontId="7" fillId="3" borderId="4" xfId="0" applyFont="1" applyFill="1" applyBorder="1" applyProtection="1"/>
    <xf numFmtId="0" fontId="7" fillId="3" borderId="14" xfId="0" applyFont="1" applyFill="1" applyBorder="1" applyProtection="1"/>
    <xf numFmtId="0" fontId="7" fillId="3" borderId="6" xfId="0" applyFont="1" applyFill="1" applyBorder="1" applyProtection="1"/>
    <xf numFmtId="0" fontId="7" fillId="3" borderId="26" xfId="0" applyFont="1" applyFill="1" applyBorder="1" applyProtection="1"/>
    <xf numFmtId="0" fontId="5" fillId="3" borderId="0" xfId="0" applyFont="1" applyFill="1" applyAlignment="1" applyProtection="1">
      <alignment horizontal="left"/>
    </xf>
    <xf numFmtId="0" fontId="6" fillId="3" borderId="0" xfId="0" applyFont="1" applyFill="1" applyProtection="1"/>
    <xf numFmtId="0" fontId="4" fillId="0" borderId="0" xfId="0" applyFont="1" applyProtection="1"/>
    <xf numFmtId="0" fontId="4" fillId="3" borderId="26" xfId="0" applyFont="1" applyFill="1" applyBorder="1" applyAlignment="1" applyProtection="1">
      <alignment horizontal="center" vertical="top" wrapText="1"/>
    </xf>
    <xf numFmtId="0" fontId="4" fillId="3" borderId="6" xfId="0" applyFont="1" applyFill="1" applyBorder="1" applyProtection="1"/>
    <xf numFmtId="0" fontId="4" fillId="3" borderId="7" xfId="0" applyFont="1" applyFill="1" applyBorder="1" applyProtection="1"/>
    <xf numFmtId="9" fontId="9" fillId="3" borderId="26" xfId="0" applyNumberFormat="1" applyFont="1" applyFill="1" applyBorder="1" applyProtection="1"/>
    <xf numFmtId="9" fontId="4" fillId="3" borderId="8" xfId="0" applyNumberFormat="1" applyFont="1" applyFill="1" applyBorder="1" applyProtection="1"/>
    <xf numFmtId="9" fontId="4" fillId="3" borderId="3" xfId="0" applyNumberFormat="1" applyFont="1" applyFill="1" applyBorder="1" applyProtection="1"/>
    <xf numFmtId="0" fontId="4" fillId="3" borderId="1" xfId="0" applyFont="1" applyFill="1" applyBorder="1" applyProtection="1"/>
    <xf numFmtId="0" fontId="4" fillId="3" borderId="2" xfId="0" applyFont="1" applyFill="1" applyBorder="1" applyProtection="1"/>
    <xf numFmtId="0" fontId="4" fillId="3" borderId="9" xfId="0" applyFont="1" applyFill="1" applyBorder="1" applyProtection="1"/>
    <xf numFmtId="0" fontId="4" fillId="3" borderId="22" xfId="0" applyFont="1" applyFill="1" applyBorder="1" applyProtection="1"/>
    <xf numFmtId="0" fontId="4" fillId="4" borderId="25" xfId="0" applyFont="1" applyFill="1" applyBorder="1" applyAlignment="1" applyProtection="1">
      <alignment horizontal="center" wrapText="1"/>
    </xf>
    <xf numFmtId="0" fontId="4" fillId="3" borderId="14" xfId="0" applyFont="1" applyFill="1" applyBorder="1" applyAlignment="1" applyProtection="1">
      <alignment horizontal="center" vertical="top" wrapText="1"/>
    </xf>
    <xf numFmtId="0" fontId="7" fillId="3" borderId="0" xfId="0" applyFont="1" applyFill="1" applyBorder="1" applyProtection="1"/>
    <xf numFmtId="165" fontId="8" fillId="3" borderId="0" xfId="2" applyNumberFormat="1" applyFont="1" applyFill="1" applyBorder="1" applyProtection="1"/>
    <xf numFmtId="165" fontId="4" fillId="3" borderId="0" xfId="2" applyNumberFormat="1" applyFont="1" applyFill="1" applyBorder="1" applyProtection="1"/>
    <xf numFmtId="10" fontId="4" fillId="3" borderId="13" xfId="0" applyNumberFormat="1" applyFont="1" applyFill="1" applyBorder="1" applyProtection="1"/>
    <xf numFmtId="10" fontId="4" fillId="3" borderId="14" xfId="0" applyNumberFormat="1" applyFont="1" applyFill="1" applyBorder="1" applyProtection="1"/>
    <xf numFmtId="10" fontId="4" fillId="3" borderId="26" xfId="0" applyNumberFormat="1" applyFont="1" applyFill="1" applyBorder="1" applyProtection="1"/>
    <xf numFmtId="0" fontId="7" fillId="3" borderId="1" xfId="0" applyFont="1" applyFill="1" applyBorder="1" applyAlignment="1" applyProtection="1">
      <alignment horizontal="left" indent="2"/>
    </xf>
    <xf numFmtId="0" fontId="7" fillId="3" borderId="3" xfId="0" applyFont="1" applyFill="1" applyBorder="1" applyProtection="1"/>
    <xf numFmtId="0" fontId="7" fillId="3" borderId="4" xfId="0" applyFont="1" applyFill="1" applyBorder="1" applyAlignment="1" applyProtection="1">
      <alignment horizontal="left" indent="2"/>
    </xf>
    <xf numFmtId="0" fontId="7" fillId="3" borderId="5" xfId="0" applyFont="1" applyFill="1" applyBorder="1" applyProtection="1"/>
    <xf numFmtId="0" fontId="7" fillId="3" borderId="6" xfId="0" applyFont="1" applyFill="1" applyBorder="1" applyAlignment="1" applyProtection="1">
      <alignment horizontal="left" indent="2"/>
    </xf>
    <xf numFmtId="0" fontId="7" fillId="3" borderId="8" xfId="0" applyFont="1" applyFill="1" applyBorder="1" applyProtection="1"/>
    <xf numFmtId="0" fontId="4" fillId="4" borderId="13" xfId="0" applyFont="1" applyFill="1" applyBorder="1" applyAlignment="1" applyProtection="1">
      <alignment horizontal="center" wrapText="1"/>
    </xf>
    <xf numFmtId="0" fontId="4" fillId="3" borderId="0" xfId="0" applyFont="1" applyFill="1" applyBorder="1" applyAlignment="1" applyProtection="1">
      <alignment wrapText="1"/>
    </xf>
    <xf numFmtId="166" fontId="7" fillId="3" borderId="21" xfId="0" applyNumberFormat="1" applyFont="1" applyFill="1" applyBorder="1" applyAlignment="1" applyProtection="1"/>
    <xf numFmtId="168" fontId="9" fillId="7" borderId="21" xfId="0" applyNumberFormat="1" applyFont="1" applyFill="1" applyBorder="1" applyAlignment="1" applyProtection="1">
      <alignment horizontal="center"/>
    </xf>
    <xf numFmtId="168" fontId="7" fillId="3" borderId="4" xfId="0" applyNumberFormat="1" applyFont="1" applyFill="1" applyBorder="1" applyAlignment="1" applyProtection="1">
      <alignment horizontal="center"/>
    </xf>
    <xf numFmtId="166" fontId="7" fillId="3" borderId="24" xfId="0" applyNumberFormat="1" applyFont="1" applyFill="1" applyBorder="1" applyAlignment="1" applyProtection="1"/>
    <xf numFmtId="168" fontId="9" fillId="7" borderId="24" xfId="0" applyNumberFormat="1" applyFont="1" applyFill="1" applyBorder="1" applyAlignment="1" applyProtection="1">
      <alignment horizontal="center"/>
    </xf>
    <xf numFmtId="168" fontId="7" fillId="3" borderId="44" xfId="0" applyNumberFormat="1" applyFont="1" applyFill="1" applyBorder="1" applyAlignment="1" applyProtection="1">
      <alignment horizontal="center"/>
    </xf>
    <xf numFmtId="166" fontId="7" fillId="3" borderId="18" xfId="0" applyNumberFormat="1" applyFont="1" applyFill="1" applyBorder="1" applyAlignment="1" applyProtection="1"/>
    <xf numFmtId="168" fontId="9" fillId="7" borderId="18" xfId="0" applyNumberFormat="1" applyFont="1" applyFill="1" applyBorder="1" applyAlignment="1" applyProtection="1">
      <alignment horizontal="center"/>
    </xf>
    <xf numFmtId="168" fontId="7" fillId="3" borderId="46" xfId="0" applyNumberFormat="1" applyFont="1" applyFill="1" applyBorder="1" applyAlignment="1" applyProtection="1">
      <alignment horizontal="center"/>
    </xf>
    <xf numFmtId="0" fontId="5" fillId="3" borderId="0" xfId="0" applyFont="1" applyFill="1" applyAlignment="1" applyProtection="1"/>
    <xf numFmtId="0" fontId="4" fillId="3" borderId="0" xfId="0" applyFont="1" applyFill="1" applyBorder="1" applyProtection="1"/>
    <xf numFmtId="0" fontId="4" fillId="3" borderId="0" xfId="0" applyFont="1" applyFill="1" applyBorder="1" applyAlignment="1" applyProtection="1">
      <alignment vertical="center"/>
    </xf>
    <xf numFmtId="166" fontId="7" fillId="6" borderId="18" xfId="0" applyNumberFormat="1" applyFont="1" applyFill="1" applyBorder="1" applyAlignment="1" applyProtection="1">
      <alignment horizontal="center" vertical="center" wrapText="1"/>
    </xf>
    <xf numFmtId="166" fontId="7" fillId="0" borderId="46" xfId="0" applyNumberFormat="1" applyFont="1" applyFill="1" applyBorder="1" applyAlignment="1" applyProtection="1">
      <alignment horizontal="center" vertical="center" wrapText="1"/>
    </xf>
    <xf numFmtId="166" fontId="7" fillId="0" borderId="47" xfId="0" applyNumberFormat="1" applyFont="1" applyFill="1" applyBorder="1" applyAlignment="1" applyProtection="1">
      <alignment horizontal="center" vertical="center" wrapText="1"/>
    </xf>
    <xf numFmtId="0" fontId="4" fillId="4" borderId="13" xfId="0" applyFont="1" applyFill="1" applyBorder="1" applyAlignment="1" applyProtection="1">
      <alignment horizontal="center" wrapText="1"/>
      <protection locked="0"/>
    </xf>
    <xf numFmtId="0" fontId="4" fillId="3" borderId="13" xfId="0" applyFont="1" applyFill="1" applyBorder="1" applyAlignment="1" applyProtection="1">
      <alignment horizontal="center" vertical="top" wrapText="1"/>
      <protection locked="0"/>
    </xf>
    <xf numFmtId="0" fontId="4" fillId="3" borderId="1" xfId="0" applyFont="1" applyFill="1" applyBorder="1" applyAlignment="1" applyProtection="1">
      <alignment horizontal="center"/>
    </xf>
    <xf numFmtId="0" fontId="4" fillId="3" borderId="3" xfId="0" applyFont="1" applyFill="1" applyBorder="1" applyAlignment="1" applyProtection="1">
      <alignment horizontal="center"/>
    </xf>
    <xf numFmtId="0" fontId="4" fillId="4" borderId="14" xfId="0" applyFont="1" applyFill="1" applyBorder="1" applyAlignment="1" applyProtection="1">
      <alignment horizontal="center" vertical="center" wrapText="1"/>
    </xf>
    <xf numFmtId="165" fontId="8" fillId="3" borderId="1" xfId="2" applyNumberFormat="1" applyFont="1" applyFill="1" applyBorder="1" applyProtection="1">
      <protection locked="0"/>
    </xf>
    <xf numFmtId="165" fontId="8" fillId="3" borderId="4" xfId="2" applyNumberFormat="1" applyFont="1" applyFill="1" applyBorder="1" applyProtection="1">
      <protection locked="0"/>
    </xf>
    <xf numFmtId="165" fontId="8" fillId="3" borderId="6" xfId="2" applyNumberFormat="1" applyFont="1" applyFill="1" applyBorder="1" applyProtection="1">
      <protection locked="0"/>
    </xf>
    <xf numFmtId="0" fontId="4" fillId="3" borderId="6" xfId="0" applyFont="1" applyFill="1" applyBorder="1" applyAlignment="1" applyProtection="1">
      <alignment horizontal="center"/>
    </xf>
    <xf numFmtId="0" fontId="7" fillId="0" borderId="9" xfId="0" applyFont="1" applyBorder="1" applyAlignment="1">
      <alignment horizontal="center"/>
    </xf>
    <xf numFmtId="0" fontId="7" fillId="0" borderId="22" xfId="0" applyFont="1" applyBorder="1" applyAlignment="1">
      <alignment horizontal="center"/>
    </xf>
    <xf numFmtId="0" fontId="7" fillId="0" borderId="10" xfId="0" applyFont="1" applyBorder="1" applyAlignment="1">
      <alignment horizontal="center"/>
    </xf>
    <xf numFmtId="167" fontId="7" fillId="3" borderId="49" xfId="1" applyNumberFormat="1" applyFont="1" applyFill="1" applyBorder="1" applyAlignment="1" applyProtection="1">
      <alignment horizontal="center"/>
    </xf>
    <xf numFmtId="167" fontId="7" fillId="3" borderId="50" xfId="1" applyNumberFormat="1" applyFont="1" applyFill="1" applyBorder="1" applyAlignment="1" applyProtection="1">
      <alignment horizontal="center"/>
    </xf>
    <xf numFmtId="167" fontId="7" fillId="3" borderId="51" xfId="1" applyNumberFormat="1" applyFont="1" applyFill="1" applyBorder="1" applyAlignment="1" applyProtection="1">
      <alignment horizontal="center"/>
    </xf>
    <xf numFmtId="1" fontId="7" fillId="0" borderId="0" xfId="0" applyNumberFormat="1" applyFont="1" applyBorder="1"/>
    <xf numFmtId="0" fontId="4" fillId="2" borderId="0" xfId="0" applyFont="1" applyFill="1" applyBorder="1"/>
    <xf numFmtId="9" fontId="4" fillId="0" borderId="0" xfId="0" applyNumberFormat="1" applyFont="1" applyBorder="1"/>
    <xf numFmtId="3" fontId="4" fillId="0" borderId="0" xfId="0" applyNumberFormat="1" applyFont="1" applyFill="1" applyBorder="1" applyAlignment="1">
      <alignment vertical="top"/>
    </xf>
    <xf numFmtId="168" fontId="4" fillId="0" borderId="0" xfId="0" applyNumberFormat="1" applyFont="1" applyFill="1" applyBorder="1" applyAlignment="1">
      <alignment vertical="top"/>
    </xf>
    <xf numFmtId="3" fontId="4" fillId="0" borderId="0" xfId="0" applyNumberFormat="1" applyFont="1" applyFill="1" applyBorder="1"/>
    <xf numFmtId="9" fontId="4" fillId="0" borderId="0" xfId="0" applyNumberFormat="1" applyFont="1" applyFill="1" applyBorder="1"/>
    <xf numFmtId="164" fontId="4" fillId="0" borderId="0" xfId="0" applyNumberFormat="1" applyFont="1" applyFill="1" applyBorder="1" applyAlignment="1">
      <alignment vertical="center"/>
    </xf>
    <xf numFmtId="165" fontId="7" fillId="0" borderId="0" xfId="2" applyNumberFormat="1" applyFont="1" applyFill="1" applyBorder="1"/>
    <xf numFmtId="0" fontId="7" fillId="0" borderId="0" xfId="0" applyFont="1" applyFill="1" applyBorder="1" applyAlignment="1">
      <alignment horizontal="right"/>
    </xf>
    <xf numFmtId="0" fontId="7" fillId="0" borderId="0" xfId="0" applyFont="1" applyFill="1" applyBorder="1" applyAlignment="1">
      <alignment horizontal="center"/>
    </xf>
    <xf numFmtId="167" fontId="7" fillId="0" borderId="0" xfId="1" quotePrefix="1" applyNumberFormat="1" applyFont="1" applyFill="1" applyBorder="1" applyAlignment="1">
      <alignment horizontal="center"/>
    </xf>
    <xf numFmtId="165" fontId="7" fillId="0" borderId="0" xfId="2" applyNumberFormat="1" applyFont="1" applyFill="1" applyBorder="1" applyAlignment="1"/>
    <xf numFmtId="165" fontId="7" fillId="0" borderId="0" xfId="2" applyNumberFormat="1" applyFont="1" applyFill="1" applyBorder="1" applyAlignment="1">
      <alignment horizontal="center"/>
    </xf>
    <xf numFmtId="165" fontId="4" fillId="0" borderId="0" xfId="2" applyNumberFormat="1" applyFont="1" applyFill="1" applyBorder="1"/>
    <xf numFmtId="167" fontId="7" fillId="0" borderId="0" xfId="1" applyNumberFormat="1" applyFont="1" applyFill="1" applyBorder="1"/>
    <xf numFmtId="166" fontId="7" fillId="0" borderId="0" xfId="0" applyNumberFormat="1" applyFont="1" applyFill="1" applyBorder="1"/>
    <xf numFmtId="0" fontId="7" fillId="0" borderId="27" xfId="0" applyFont="1" applyFill="1" applyBorder="1"/>
    <xf numFmtId="0" fontId="7" fillId="0" borderId="11" xfId="0" applyFont="1" applyFill="1" applyBorder="1" applyAlignment="1">
      <alignment horizontal="right"/>
    </xf>
    <xf numFmtId="0" fontId="7" fillId="0" borderId="21" xfId="0" applyFont="1" applyFill="1" applyBorder="1" applyAlignment="1">
      <alignment vertical="center"/>
    </xf>
    <xf numFmtId="0" fontId="7" fillId="0" borderId="11" xfId="0" applyFont="1" applyFill="1" applyBorder="1"/>
    <xf numFmtId="0" fontId="7" fillId="0" borderId="24" xfId="0" applyFont="1" applyFill="1" applyBorder="1" applyAlignment="1">
      <alignment vertical="center"/>
    </xf>
    <xf numFmtId="0" fontId="7" fillId="0" borderId="19" xfId="0" applyFont="1" applyFill="1" applyBorder="1"/>
    <xf numFmtId="0" fontId="4" fillId="0" borderId="15" xfId="0" applyFont="1" applyBorder="1"/>
    <xf numFmtId="0" fontId="4" fillId="2" borderId="2" xfId="0" applyFont="1" applyFill="1" applyBorder="1"/>
    <xf numFmtId="165" fontId="7" fillId="0" borderId="11" xfId="2" applyNumberFormat="1" applyFont="1" applyFill="1" applyBorder="1"/>
    <xf numFmtId="166" fontId="7" fillId="6" borderId="18" xfId="0" applyNumberFormat="1" applyFont="1" applyFill="1" applyBorder="1" applyAlignment="1" applyProtection="1">
      <alignment vertical="center"/>
      <protection locked="0"/>
    </xf>
    <xf numFmtId="166" fontId="7" fillId="6" borderId="24" xfId="0" applyNumberFormat="1" applyFont="1" applyFill="1" applyBorder="1" applyAlignment="1" applyProtection="1">
      <alignment vertical="center"/>
      <protection locked="0"/>
    </xf>
    <xf numFmtId="0" fontId="5" fillId="0" borderId="0" xfId="0" applyFont="1" applyAlignment="1"/>
    <xf numFmtId="165" fontId="4" fillId="0" borderId="0" xfId="0" applyNumberFormat="1" applyFont="1" applyBorder="1"/>
    <xf numFmtId="0" fontId="4" fillId="0" borderId="27" xfId="0" applyFont="1" applyFill="1" applyBorder="1"/>
    <xf numFmtId="165" fontId="4" fillId="0" borderId="11" xfId="0" applyNumberFormat="1" applyFont="1" applyBorder="1"/>
    <xf numFmtId="9" fontId="4" fillId="0" borderId="15" xfId="0" applyNumberFormat="1" applyFont="1" applyBorder="1"/>
    <xf numFmtId="165" fontId="4" fillId="0" borderId="15" xfId="0" applyNumberFormat="1" applyFont="1" applyBorder="1"/>
    <xf numFmtId="165" fontId="4" fillId="0" borderId="16" xfId="0" applyNumberFormat="1" applyFont="1" applyBorder="1"/>
    <xf numFmtId="0" fontId="4" fillId="2" borderId="7" xfId="0" applyFont="1" applyFill="1" applyBorder="1"/>
    <xf numFmtId="0" fontId="7" fillId="2" borderId="7" xfId="0" applyFont="1" applyFill="1" applyBorder="1" applyAlignment="1"/>
    <xf numFmtId="0" fontId="7" fillId="2" borderId="7" xfId="0" applyFont="1" applyFill="1" applyBorder="1"/>
    <xf numFmtId="0" fontId="7" fillId="2" borderId="38" xfId="0" applyFont="1" applyFill="1" applyBorder="1" applyAlignment="1"/>
    <xf numFmtId="0" fontId="4" fillId="0" borderId="0" xfId="0" applyFont="1" applyBorder="1" applyProtection="1"/>
    <xf numFmtId="0" fontId="4" fillId="3" borderId="4" xfId="0" applyFont="1" applyFill="1" applyBorder="1" applyProtection="1"/>
    <xf numFmtId="166" fontId="7" fillId="0" borderId="11" xfId="0" applyNumberFormat="1" applyFont="1" applyFill="1" applyBorder="1"/>
    <xf numFmtId="0" fontId="4" fillId="0" borderId="16" xfId="0" applyFont="1" applyBorder="1"/>
    <xf numFmtId="0" fontId="4" fillId="2" borderId="11" xfId="0" applyFont="1" applyFill="1" applyBorder="1"/>
    <xf numFmtId="0" fontId="7" fillId="2" borderId="38" xfId="0" applyFont="1" applyFill="1" applyBorder="1"/>
    <xf numFmtId="0" fontId="4" fillId="0" borderId="15" xfId="0" applyFont="1" applyBorder="1" applyAlignment="1">
      <alignment horizontal="center"/>
    </xf>
    <xf numFmtId="0" fontId="4" fillId="0" borderId="0" xfId="0" applyFont="1" applyAlignment="1">
      <alignment horizontal="center"/>
    </xf>
    <xf numFmtId="0" fontId="4" fillId="0" borderId="19" xfId="0" applyFont="1" applyBorder="1" applyAlignment="1">
      <alignment horizontal="center"/>
    </xf>
    <xf numFmtId="0" fontId="4" fillId="2" borderId="7" xfId="0" applyFont="1" applyFill="1" applyBorder="1" applyAlignment="1">
      <alignment horizontal="center"/>
    </xf>
    <xf numFmtId="0" fontId="7" fillId="0" borderId="19" xfId="0" applyFont="1" applyBorder="1" applyAlignment="1">
      <alignment horizontal="center"/>
    </xf>
    <xf numFmtId="0" fontId="7" fillId="2" borderId="0" xfId="0" applyFont="1" applyFill="1" applyBorder="1" applyAlignment="1">
      <alignment horizontal="center"/>
    </xf>
    <xf numFmtId="0" fontId="4" fillId="2" borderId="2" xfId="0" applyFont="1" applyFill="1" applyBorder="1" applyAlignment="1">
      <alignment horizontal="center"/>
    </xf>
    <xf numFmtId="0" fontId="4" fillId="3" borderId="22" xfId="0" applyFont="1" applyFill="1" applyBorder="1" applyAlignment="1" applyProtection="1">
      <alignment horizontal="center"/>
    </xf>
    <xf numFmtId="165" fontId="7" fillId="3" borderId="13" xfId="2" applyNumberFormat="1" applyFont="1" applyFill="1" applyBorder="1"/>
    <xf numFmtId="165" fontId="7" fillId="3" borderId="14" xfId="2" applyNumberFormat="1" applyFont="1" applyFill="1" applyBorder="1"/>
    <xf numFmtId="165" fontId="8" fillId="3" borderId="13" xfId="2" applyNumberFormat="1" applyFont="1" applyFill="1" applyBorder="1" applyProtection="1">
      <protection locked="0"/>
    </xf>
    <xf numFmtId="165" fontId="8" fillId="3" borderId="14" xfId="2" applyNumberFormat="1" applyFont="1" applyFill="1" applyBorder="1" applyProtection="1">
      <protection locked="0"/>
    </xf>
    <xf numFmtId="165" fontId="7" fillId="3" borderId="26" xfId="2" applyNumberFormat="1" applyFont="1" applyFill="1" applyBorder="1"/>
    <xf numFmtId="0" fontId="4" fillId="3" borderId="25" xfId="0" applyFont="1" applyFill="1" applyBorder="1" applyAlignment="1" applyProtection="1">
      <alignment horizontal="center"/>
    </xf>
    <xf numFmtId="168" fontId="9" fillId="7" borderId="52" xfId="0" applyNumberFormat="1" applyFont="1" applyFill="1" applyBorder="1" applyAlignment="1" applyProtection="1">
      <alignment horizontal="center"/>
    </xf>
    <xf numFmtId="168" fontId="9" fillId="7" borderId="19" xfId="0" applyNumberFormat="1" applyFont="1" applyFill="1" applyBorder="1" applyAlignment="1" applyProtection="1">
      <alignment horizontal="center"/>
    </xf>
    <xf numFmtId="168" fontId="9" fillId="7" borderId="47" xfId="0" applyNumberFormat="1" applyFont="1" applyFill="1" applyBorder="1" applyAlignment="1" applyProtection="1">
      <alignment horizontal="center"/>
    </xf>
    <xf numFmtId="168" fontId="9" fillId="7" borderId="17" xfId="0" applyNumberFormat="1" applyFont="1" applyFill="1" applyBorder="1" applyAlignment="1" applyProtection="1">
      <alignment horizontal="center"/>
    </xf>
    <xf numFmtId="168" fontId="9" fillId="7" borderId="15" xfId="0" applyNumberFormat="1" applyFont="1" applyFill="1" applyBorder="1" applyAlignment="1" applyProtection="1">
      <alignment horizontal="center"/>
    </xf>
    <xf numFmtId="168" fontId="9" fillId="7" borderId="48" xfId="0" applyNumberFormat="1" applyFont="1" applyFill="1" applyBorder="1" applyAlignment="1" applyProtection="1">
      <alignment horizontal="center"/>
    </xf>
    <xf numFmtId="0" fontId="4" fillId="3" borderId="53" xfId="0" applyFont="1" applyFill="1" applyBorder="1" applyAlignment="1" applyProtection="1">
      <alignment horizontal="center"/>
    </xf>
    <xf numFmtId="0" fontId="4" fillId="3" borderId="54" xfId="0" applyFont="1" applyFill="1" applyBorder="1" applyAlignment="1" applyProtection="1">
      <alignment horizontal="center"/>
    </xf>
    <xf numFmtId="0" fontId="4" fillId="3" borderId="55" xfId="0" applyFont="1" applyFill="1" applyBorder="1" applyAlignment="1" applyProtection="1">
      <alignment horizontal="center"/>
    </xf>
    <xf numFmtId="168" fontId="7" fillId="3" borderId="13" xfId="0" applyNumberFormat="1" applyFont="1" applyFill="1" applyBorder="1" applyAlignment="1">
      <alignment horizontal="center"/>
    </xf>
    <xf numFmtId="168" fontId="7" fillId="3" borderId="2" xfId="0" applyNumberFormat="1" applyFont="1" applyFill="1" applyBorder="1" applyAlignment="1">
      <alignment horizontal="center"/>
    </xf>
    <xf numFmtId="0" fontId="7" fillId="0" borderId="21" xfId="0" applyFont="1" applyFill="1" applyBorder="1"/>
    <xf numFmtId="0" fontId="4" fillId="3" borderId="36" xfId="0" applyFont="1" applyFill="1" applyBorder="1" applyAlignment="1" applyProtection="1">
      <alignment horizontal="center"/>
    </xf>
    <xf numFmtId="0" fontId="7" fillId="3" borderId="39" xfId="0" applyFont="1" applyFill="1" applyBorder="1"/>
    <xf numFmtId="168" fontId="7" fillId="3" borderId="40" xfId="0" applyNumberFormat="1" applyFont="1" applyFill="1" applyBorder="1" applyAlignment="1">
      <alignment horizontal="center"/>
    </xf>
    <xf numFmtId="0" fontId="7" fillId="3" borderId="24" xfId="0" applyFont="1" applyFill="1" applyBorder="1"/>
    <xf numFmtId="168" fontId="7" fillId="3" borderId="17" xfId="0" applyNumberFormat="1" applyFont="1" applyFill="1" applyBorder="1" applyAlignment="1">
      <alignment horizontal="center"/>
    </xf>
    <xf numFmtId="168" fontId="7" fillId="3" borderId="15" xfId="0" applyNumberFormat="1" applyFont="1" applyFill="1" applyBorder="1" applyAlignment="1">
      <alignment horizontal="center"/>
    </xf>
    <xf numFmtId="168" fontId="7" fillId="3" borderId="16" xfId="0" applyNumberFormat="1" applyFont="1" applyFill="1" applyBorder="1" applyAlignment="1">
      <alignment horizontal="center"/>
    </xf>
    <xf numFmtId="0" fontId="7" fillId="0" borderId="0" xfId="2" applyNumberFormat="1" applyFont="1" applyFill="1" applyBorder="1"/>
    <xf numFmtId="0" fontId="7" fillId="0" borderId="0" xfId="0" applyFont="1" applyFill="1"/>
    <xf numFmtId="0" fontId="4" fillId="0" borderId="0" xfId="0" applyFont="1" applyFill="1"/>
    <xf numFmtId="10" fontId="7" fillId="0" borderId="0" xfId="1" applyNumberFormat="1" applyFont="1" applyFill="1"/>
    <xf numFmtId="0" fontId="4" fillId="3" borderId="10" xfId="0" applyFont="1" applyFill="1" applyBorder="1" applyProtection="1"/>
    <xf numFmtId="0" fontId="7" fillId="3" borderId="2" xfId="0" applyFont="1" applyFill="1" applyBorder="1" applyAlignment="1" applyProtection="1">
      <alignment horizontal="center"/>
    </xf>
    <xf numFmtId="0" fontId="7" fillId="3" borderId="0" xfId="0" applyFont="1" applyFill="1" applyBorder="1" applyAlignment="1" applyProtection="1">
      <alignment horizontal="center"/>
    </xf>
    <xf numFmtId="0" fontId="7" fillId="3" borderId="7" xfId="0" applyFont="1" applyFill="1" applyBorder="1" applyAlignment="1" applyProtection="1">
      <alignment horizontal="center"/>
    </xf>
    <xf numFmtId="0" fontId="7" fillId="3" borderId="13" xfId="0" applyFont="1" applyFill="1" applyBorder="1" applyAlignment="1" applyProtection="1">
      <alignment horizontal="center"/>
    </xf>
    <xf numFmtId="0" fontId="7" fillId="3" borderId="14" xfId="0" applyFont="1" applyFill="1" applyBorder="1" applyAlignment="1" applyProtection="1">
      <alignment horizontal="center"/>
    </xf>
    <xf numFmtId="0" fontId="7" fillId="3" borderId="26" xfId="0" applyFont="1" applyFill="1" applyBorder="1" applyAlignment="1" applyProtection="1">
      <alignment horizontal="center"/>
    </xf>
    <xf numFmtId="165" fontId="7" fillId="3" borderId="0" xfId="2" applyNumberFormat="1" applyFont="1" applyFill="1" applyBorder="1"/>
    <xf numFmtId="0" fontId="7" fillId="3" borderId="2" xfId="0" applyFont="1" applyFill="1" applyBorder="1" applyAlignment="1" applyProtection="1">
      <alignment horizontal="left" indent="2"/>
    </xf>
    <xf numFmtId="0" fontId="7" fillId="3" borderId="0" xfId="0" applyFont="1" applyFill="1" applyBorder="1" applyAlignment="1" applyProtection="1">
      <alignment horizontal="left" indent="2"/>
    </xf>
    <xf numFmtId="0" fontId="7" fillId="3" borderId="7" xfId="0" applyFont="1" applyFill="1" applyBorder="1" applyAlignment="1" applyProtection="1">
      <alignment horizontal="left" indent="2"/>
    </xf>
    <xf numFmtId="0" fontId="4" fillId="3" borderId="14" xfId="0" applyFont="1" applyFill="1" applyBorder="1" applyAlignment="1" applyProtection="1">
      <alignment horizontal="center"/>
    </xf>
    <xf numFmtId="0" fontId="4" fillId="3" borderId="26" xfId="0" applyFont="1" applyFill="1" applyBorder="1" applyAlignment="1" applyProtection="1">
      <alignment horizontal="center"/>
    </xf>
    <xf numFmtId="0" fontId="7" fillId="3" borderId="13" xfId="0" applyFont="1" applyFill="1" applyBorder="1"/>
    <xf numFmtId="0" fontId="7" fillId="3" borderId="17" xfId="0" applyFont="1" applyFill="1" applyBorder="1"/>
    <xf numFmtId="2" fontId="4" fillId="0" borderId="0" xfId="0" applyNumberFormat="1" applyFont="1" applyFill="1"/>
    <xf numFmtId="3" fontId="4" fillId="0" borderId="21" xfId="0" applyNumberFormat="1" applyFont="1" applyBorder="1"/>
    <xf numFmtId="0" fontId="9" fillId="2" borderId="21" xfId="0" applyFont="1" applyFill="1" applyBorder="1"/>
    <xf numFmtId="0" fontId="6" fillId="2" borderId="21" xfId="0" applyFont="1" applyFill="1" applyBorder="1"/>
    <xf numFmtId="0" fontId="6" fillId="2" borderId="39" xfId="0" applyFont="1" applyFill="1" applyBorder="1"/>
    <xf numFmtId="0" fontId="6" fillId="2" borderId="37" xfId="0" applyFont="1" applyFill="1" applyBorder="1"/>
    <xf numFmtId="0" fontId="9" fillId="2" borderId="37" xfId="0" applyFont="1" applyFill="1" applyBorder="1"/>
    <xf numFmtId="0" fontId="9" fillId="2" borderId="21" xfId="0" applyFont="1" applyFill="1" applyBorder="1" applyAlignment="1">
      <alignment vertical="center"/>
    </xf>
    <xf numFmtId="0" fontId="6" fillId="0" borderId="0" xfId="0" applyFont="1" applyFill="1" applyBorder="1"/>
    <xf numFmtId="166" fontId="7" fillId="0" borderId="0" xfId="0" applyNumberFormat="1" applyFont="1" applyFill="1"/>
    <xf numFmtId="165" fontId="7" fillId="0" borderId="14" xfId="2" applyNumberFormat="1" applyFont="1" applyFill="1" applyBorder="1"/>
    <xf numFmtId="165" fontId="7" fillId="0" borderId="26" xfId="2" applyNumberFormat="1" applyFont="1" applyFill="1" applyBorder="1"/>
    <xf numFmtId="164" fontId="7" fillId="0" borderId="13" xfId="0" applyNumberFormat="1" applyFont="1" applyBorder="1"/>
    <xf numFmtId="165" fontId="7" fillId="0" borderId="14" xfId="0" applyNumberFormat="1" applyFont="1" applyBorder="1" applyAlignment="1">
      <alignment horizontal="center"/>
    </xf>
    <xf numFmtId="165" fontId="7" fillId="0" borderId="26" xfId="0" applyNumberFormat="1" applyFont="1" applyBorder="1" applyAlignment="1">
      <alignment horizontal="center"/>
    </xf>
    <xf numFmtId="165" fontId="7" fillId="0" borderId="20" xfId="0" applyNumberFormat="1" applyFont="1" applyBorder="1" applyAlignment="1">
      <alignment horizontal="center"/>
    </xf>
    <xf numFmtId="0" fontId="3" fillId="0" borderId="41" xfId="0" applyFont="1" applyBorder="1" applyAlignment="1">
      <alignment horizontal="left" vertical="top" wrapText="1"/>
    </xf>
    <xf numFmtId="0" fontId="3" fillId="0" borderId="42" xfId="0" applyFont="1" applyBorder="1" applyAlignment="1">
      <alignment horizontal="left" vertical="top"/>
    </xf>
    <xf numFmtId="0" fontId="3" fillId="0" borderId="43" xfId="0" applyFont="1" applyBorder="1" applyAlignment="1">
      <alignment horizontal="left" vertical="top"/>
    </xf>
    <xf numFmtId="0" fontId="2" fillId="3" borderId="18" xfId="0" applyFont="1" applyFill="1" applyBorder="1" applyAlignment="1">
      <alignment horizontal="left" vertical="top" wrapText="1"/>
    </xf>
    <xf numFmtId="0" fontId="2" fillId="3" borderId="19" xfId="0" applyFont="1" applyFill="1" applyBorder="1" applyAlignment="1">
      <alignment horizontal="left" vertical="top" wrapText="1"/>
    </xf>
    <xf numFmtId="0" fontId="2" fillId="3" borderId="27" xfId="0" applyFont="1" applyFill="1" applyBorder="1" applyAlignment="1">
      <alignment horizontal="left" vertical="top" wrapText="1"/>
    </xf>
    <xf numFmtId="0" fontId="2" fillId="3" borderId="2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16" xfId="0" applyFont="1" applyFill="1" applyBorder="1" applyAlignment="1">
      <alignment horizontal="left" vertical="top" wrapText="1"/>
    </xf>
    <xf numFmtId="0" fontId="4" fillId="3" borderId="1" xfId="0" applyFont="1" applyFill="1" applyBorder="1" applyAlignment="1" applyProtection="1">
      <alignment horizontal="center" wrapText="1"/>
    </xf>
    <xf numFmtId="0" fontId="4" fillId="3" borderId="10" xfId="0" applyFont="1" applyFill="1" applyBorder="1" applyAlignment="1" applyProtection="1">
      <alignment horizontal="center" wrapText="1"/>
    </xf>
    <xf numFmtId="166" fontId="7" fillId="6" borderId="19" xfId="0" applyNumberFormat="1" applyFont="1" applyFill="1" applyBorder="1" applyAlignment="1" applyProtection="1">
      <alignment horizontal="center" vertical="center" wrapText="1"/>
    </xf>
    <xf numFmtId="166" fontId="7" fillId="6" borderId="27" xfId="0" applyNumberFormat="1" applyFont="1" applyFill="1" applyBorder="1" applyAlignment="1" applyProtection="1">
      <alignment horizontal="center" vertical="center" wrapText="1"/>
    </xf>
    <xf numFmtId="0" fontId="4" fillId="3" borderId="57" xfId="0" applyFont="1" applyFill="1" applyBorder="1" applyAlignment="1">
      <alignment horizontal="center"/>
    </xf>
    <xf numFmtId="0" fontId="4" fillId="3" borderId="58" xfId="0" applyFont="1" applyFill="1" applyBorder="1" applyAlignment="1">
      <alignment horizontal="center"/>
    </xf>
    <xf numFmtId="0" fontId="4" fillId="3" borderId="18" xfId="0" applyFont="1" applyFill="1" applyBorder="1" applyAlignment="1" applyProtection="1">
      <alignment horizontal="center" vertical="center"/>
    </xf>
    <xf numFmtId="0" fontId="4" fillId="3" borderId="56" xfId="0" applyFont="1" applyFill="1" applyBorder="1" applyAlignment="1" applyProtection="1">
      <alignment horizontal="center" vertical="center"/>
    </xf>
    <xf numFmtId="0" fontId="4" fillId="3" borderId="37"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27"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41" xfId="0" applyFont="1" applyFill="1" applyBorder="1" applyAlignment="1" applyProtection="1">
      <alignment horizontal="center" vertical="center"/>
    </xf>
    <xf numFmtId="0" fontId="4" fillId="3" borderId="43" xfId="0" applyFont="1" applyFill="1" applyBorder="1" applyAlignment="1" applyProtection="1">
      <alignment horizontal="center" vertical="center"/>
    </xf>
    <xf numFmtId="0" fontId="4" fillId="3" borderId="9" xfId="0" applyFont="1" applyFill="1" applyBorder="1" applyAlignment="1" applyProtection="1">
      <alignment horizontal="center"/>
    </xf>
    <xf numFmtId="0" fontId="4" fillId="3" borderId="22" xfId="0" applyFont="1" applyFill="1" applyBorder="1" applyAlignment="1" applyProtection="1">
      <alignment horizontal="center"/>
    </xf>
    <xf numFmtId="0" fontId="4" fillId="3" borderId="10" xfId="0" applyFont="1" applyFill="1" applyBorder="1" applyAlignment="1" applyProtection="1">
      <alignment horizontal="center"/>
    </xf>
    <xf numFmtId="166" fontId="7" fillId="6" borderId="18" xfId="0" applyNumberFormat="1" applyFont="1" applyFill="1" applyBorder="1" applyAlignment="1" applyProtection="1">
      <alignment horizontal="center" vertical="center"/>
      <protection locked="0"/>
    </xf>
    <xf numFmtId="166" fontId="7" fillId="6" borderId="24" xfId="0" applyNumberFormat="1" applyFont="1" applyFill="1" applyBorder="1" applyAlignment="1" applyProtection="1">
      <alignment horizontal="center" vertical="center"/>
      <protection locked="0"/>
    </xf>
    <xf numFmtId="166" fontId="7" fillId="6" borderId="21"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
    </xf>
    <xf numFmtId="0" fontId="4" fillId="3" borderId="5" xfId="0" applyFont="1" applyFill="1" applyBorder="1" applyAlignment="1" applyProtection="1">
      <alignment horizontal="center"/>
    </xf>
    <xf numFmtId="0" fontId="4" fillId="3" borderId="6" xfId="0" applyFont="1" applyFill="1" applyBorder="1" applyAlignment="1" applyProtection="1">
      <alignment horizontal="center"/>
    </xf>
    <xf numFmtId="0" fontId="4" fillId="3" borderId="8" xfId="0" applyFont="1" applyFill="1" applyBorder="1" applyAlignment="1" applyProtection="1">
      <alignment horizontal="center"/>
    </xf>
    <xf numFmtId="0" fontId="4" fillId="3" borderId="25" xfId="0" applyFont="1" applyFill="1" applyBorder="1" applyAlignment="1" applyProtection="1">
      <alignment horizontal="center" vertical="top" wrapText="1"/>
    </xf>
    <xf numFmtId="0" fontId="4" fillId="4" borderId="25" xfId="0" applyFont="1" applyFill="1" applyBorder="1" applyAlignment="1" applyProtection="1">
      <alignment horizontal="center" wrapText="1"/>
    </xf>
    <xf numFmtId="0" fontId="4" fillId="3" borderId="25" xfId="0" applyFont="1" applyFill="1" applyBorder="1" applyAlignment="1" applyProtection="1">
      <alignment horizontal="center"/>
    </xf>
    <xf numFmtId="0" fontId="4" fillId="4" borderId="13" xfId="0" applyFont="1" applyFill="1" applyBorder="1" applyAlignment="1" applyProtection="1">
      <alignment horizontal="center" wrapText="1"/>
      <protection locked="0"/>
    </xf>
    <xf numFmtId="0" fontId="4" fillId="4" borderId="14" xfId="0" applyFont="1" applyFill="1" applyBorder="1" applyAlignment="1" applyProtection="1">
      <alignment horizontal="center" wrapText="1"/>
      <protection locked="0"/>
    </xf>
    <xf numFmtId="0" fontId="4" fillId="4" borderId="26" xfId="0" applyFont="1" applyFill="1" applyBorder="1" applyAlignment="1" applyProtection="1">
      <alignment horizontal="center" wrapText="1"/>
      <protection locked="0"/>
    </xf>
    <xf numFmtId="0" fontId="4" fillId="3" borderId="13" xfId="0" applyFont="1" applyFill="1" applyBorder="1" applyAlignment="1" applyProtection="1">
      <alignment horizontal="center" vertical="top" wrapText="1"/>
      <protection locked="0"/>
    </xf>
    <xf numFmtId="0" fontId="4" fillId="3" borderId="14" xfId="0" applyFont="1" applyFill="1" applyBorder="1" applyAlignment="1" applyProtection="1">
      <alignment horizontal="center" vertical="top" wrapText="1"/>
      <protection locked="0"/>
    </xf>
    <xf numFmtId="0" fontId="4" fillId="3" borderId="26" xfId="0" applyFont="1" applyFill="1" applyBorder="1" applyAlignment="1" applyProtection="1">
      <alignment horizontal="center" vertical="top" wrapText="1"/>
      <protection locked="0"/>
    </xf>
    <xf numFmtId="0" fontId="5" fillId="0" borderId="0" xfId="0" applyFont="1" applyAlignment="1">
      <alignment horizontal="left"/>
    </xf>
    <xf numFmtId="164" fontId="4" fillId="0" borderId="15" xfId="0" applyNumberFormat="1" applyFont="1" applyBorder="1" applyAlignment="1">
      <alignment horizontal="right" vertical="center"/>
    </xf>
    <xf numFmtId="164" fontId="4" fillId="0" borderId="16" xfId="0" applyNumberFormat="1" applyFont="1" applyBorder="1" applyAlignment="1">
      <alignment horizontal="right" vertical="center"/>
    </xf>
    <xf numFmtId="167" fontId="7" fillId="0" borderId="4" xfId="1" applyNumberFormat="1" applyFont="1" applyBorder="1" applyAlignment="1">
      <alignment horizontal="center"/>
    </xf>
    <xf numFmtId="167" fontId="7" fillId="0" borderId="5" xfId="1" applyNumberFormat="1" applyFont="1" applyBorder="1" applyAlignment="1">
      <alignment horizontal="center"/>
    </xf>
    <xf numFmtId="167" fontId="7" fillId="0" borderId="6" xfId="1" applyNumberFormat="1" applyFont="1" applyBorder="1" applyAlignment="1">
      <alignment horizontal="center"/>
    </xf>
    <xf numFmtId="167" fontId="7" fillId="0" borderId="8" xfId="1" applyNumberFormat="1" applyFont="1" applyBorder="1" applyAlignment="1">
      <alignment horizontal="center"/>
    </xf>
    <xf numFmtId="166" fontId="7" fillId="2" borderId="1" xfId="0" applyNumberFormat="1" applyFont="1" applyFill="1" applyBorder="1" applyAlignment="1">
      <alignment horizontal="center" vertical="center" wrapText="1"/>
    </xf>
    <xf numFmtId="166" fontId="7" fillId="2" borderId="3" xfId="0" applyNumberFormat="1" applyFont="1" applyFill="1" applyBorder="1" applyAlignment="1">
      <alignment horizontal="center" vertical="center" wrapText="1"/>
    </xf>
    <xf numFmtId="166" fontId="7" fillId="2" borderId="4" xfId="0" applyNumberFormat="1" applyFont="1" applyFill="1" applyBorder="1" applyAlignment="1">
      <alignment horizontal="center" vertical="center" wrapText="1"/>
    </xf>
    <xf numFmtId="166" fontId="7" fillId="2" borderId="5" xfId="0" applyNumberFormat="1" applyFont="1" applyFill="1" applyBorder="1" applyAlignment="1">
      <alignment horizontal="center" vertical="center" wrapText="1"/>
    </xf>
    <xf numFmtId="166" fontId="7" fillId="2" borderId="6" xfId="0" applyNumberFormat="1" applyFont="1" applyFill="1" applyBorder="1" applyAlignment="1">
      <alignment horizontal="center" vertical="center" wrapText="1"/>
    </xf>
    <xf numFmtId="166" fontId="7" fillId="2" borderId="8" xfId="0" applyNumberFormat="1" applyFont="1" applyFill="1" applyBorder="1" applyAlignment="1">
      <alignment horizontal="center" vertical="center" wrapText="1"/>
    </xf>
    <xf numFmtId="166" fontId="7" fillId="0" borderId="2" xfId="0" applyNumberFormat="1" applyFont="1" applyBorder="1" applyAlignment="1">
      <alignment horizontal="center"/>
    </xf>
    <xf numFmtId="166" fontId="7" fillId="0" borderId="3" xfId="0" applyNumberFormat="1" applyFont="1" applyBorder="1" applyAlignment="1">
      <alignment horizontal="center"/>
    </xf>
    <xf numFmtId="166" fontId="7" fillId="0" borderId="7" xfId="0" applyNumberFormat="1" applyFont="1" applyBorder="1" applyAlignment="1">
      <alignment horizontal="center"/>
    </xf>
    <xf numFmtId="166" fontId="7" fillId="0" borderId="8" xfId="0" applyNumberFormat="1" applyFont="1" applyBorder="1" applyAlignment="1">
      <alignment horizontal="center"/>
    </xf>
    <xf numFmtId="166" fontId="7" fillId="0" borderId="0" xfId="0" applyNumberFormat="1" applyFont="1" applyBorder="1" applyAlignment="1">
      <alignment horizontal="center"/>
    </xf>
    <xf numFmtId="166" fontId="7" fillId="0" borderId="5" xfId="0" applyNumberFormat="1" applyFont="1" applyBorder="1" applyAlignment="1">
      <alignment horizontal="center"/>
    </xf>
    <xf numFmtId="166" fontId="7" fillId="2" borderId="25" xfId="0" applyNumberFormat="1" applyFont="1" applyFill="1" applyBorder="1" applyAlignment="1">
      <alignment horizontal="center" vertical="center"/>
    </xf>
    <xf numFmtId="0" fontId="7" fillId="0" borderId="9" xfId="0" applyFont="1" applyBorder="1" applyAlignment="1">
      <alignment horizontal="center"/>
    </xf>
    <xf numFmtId="0" fontId="7" fillId="0" borderId="22" xfId="0" applyFont="1" applyBorder="1" applyAlignment="1">
      <alignment horizontal="center"/>
    </xf>
    <xf numFmtId="0" fontId="7" fillId="0" borderId="10"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166" fontId="7" fillId="0" borderId="4" xfId="0" applyNumberFormat="1" applyFont="1" applyBorder="1" applyAlignment="1">
      <alignment horizontal="left"/>
    </xf>
    <xf numFmtId="166" fontId="7" fillId="0" borderId="0" xfId="0" applyNumberFormat="1" applyFont="1" applyBorder="1" applyAlignment="1">
      <alignment horizontal="left"/>
    </xf>
    <xf numFmtId="166" fontId="7" fillId="0" borderId="6" xfId="0" applyNumberFormat="1" applyFont="1" applyBorder="1" applyAlignment="1">
      <alignment horizontal="left"/>
    </xf>
    <xf numFmtId="166" fontId="7" fillId="0" borderId="7" xfId="0" applyNumberFormat="1" applyFont="1" applyBorder="1" applyAlignment="1">
      <alignment horizontal="left"/>
    </xf>
    <xf numFmtId="166" fontId="7" fillId="0" borderId="1" xfId="0" applyNumberFormat="1" applyFont="1" applyBorder="1" applyAlignment="1">
      <alignment horizontal="left"/>
    </xf>
    <xf numFmtId="166" fontId="7" fillId="0" borderId="2" xfId="0" applyNumberFormat="1" applyFont="1" applyBorder="1" applyAlignment="1">
      <alignment horizontal="left"/>
    </xf>
    <xf numFmtId="0" fontId="11" fillId="0" borderId="0" xfId="0" applyFont="1" applyFill="1" applyBorder="1" applyAlignment="1">
      <alignment horizontal="center" vertical="center" wrapText="1"/>
    </xf>
    <xf numFmtId="164" fontId="4" fillId="0" borderId="0" xfId="0" applyNumberFormat="1" applyFont="1" applyFill="1" applyBorder="1" applyAlignment="1">
      <alignment horizontal="right"/>
    </xf>
    <xf numFmtId="164" fontId="4" fillId="0" borderId="11" xfId="0" applyNumberFormat="1" applyFont="1" applyFill="1" applyBorder="1" applyAlignment="1">
      <alignment horizontal="right"/>
    </xf>
    <xf numFmtId="164" fontId="4" fillId="0" borderId="0" xfId="0" applyNumberFormat="1" applyFont="1" applyBorder="1" applyAlignment="1">
      <alignment horizontal="right" vertical="center"/>
    </xf>
    <xf numFmtId="164" fontId="4" fillId="0" borderId="11" xfId="0" applyNumberFormat="1" applyFont="1" applyBorder="1" applyAlignment="1">
      <alignment horizontal="right" vertical="center"/>
    </xf>
    <xf numFmtId="0" fontId="7" fillId="0" borderId="36" xfId="0" applyFont="1" applyBorder="1" applyAlignment="1">
      <alignment horizont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right" vertical="center"/>
    </xf>
    <xf numFmtId="0" fontId="7" fillId="0" borderId="12"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167" fontId="7" fillId="0" borderId="1" xfId="1" applyNumberFormat="1" applyFont="1" applyBorder="1" applyAlignment="1">
      <alignment horizontal="center"/>
    </xf>
    <xf numFmtId="167" fontId="7" fillId="0" borderId="3" xfId="1" applyNumberFormat="1" applyFont="1" applyBorder="1" applyAlignment="1">
      <alignment horizontal="center"/>
    </xf>
    <xf numFmtId="166" fontId="7" fillId="0" borderId="1" xfId="0" applyNumberFormat="1" applyFont="1" applyBorder="1" applyAlignment="1">
      <alignment horizontal="center"/>
    </xf>
    <xf numFmtId="166" fontId="7" fillId="0" borderId="6" xfId="0" applyNumberFormat="1" applyFont="1" applyBorder="1" applyAlignment="1">
      <alignment horizontal="center"/>
    </xf>
    <xf numFmtId="166" fontId="7" fillId="0" borderId="4" xfId="0" applyNumberFormat="1" applyFont="1" applyBorder="1" applyAlignment="1">
      <alignment horizont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80CA9-770F-4234-A2BB-44BDCAF5DCA9}">
  <dimension ref="B1:AC202"/>
  <sheetViews>
    <sheetView tabSelected="1" workbookViewId="0">
      <selection activeCell="B3" sqref="B3"/>
    </sheetView>
  </sheetViews>
  <sheetFormatPr defaultRowHeight="16.5" x14ac:dyDescent="0.3"/>
  <cols>
    <col min="1" max="1" width="5.7109375" style="2" customWidth="1"/>
    <col min="2" max="16384" width="9.140625" style="2"/>
  </cols>
  <sheetData>
    <row r="1" spans="2:29" s="1" customFormat="1" ht="17.25" thickBot="1" x14ac:dyDescent="0.35"/>
    <row r="2" spans="2:29" ht="108.75" customHeight="1" thickBot="1" x14ac:dyDescent="0.35">
      <c r="B2" s="313" t="s">
        <v>101</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5"/>
    </row>
    <row r="3" spans="2:29" s="1" customFormat="1" ht="17.25" thickBot="1" x14ac:dyDescent="0.35"/>
    <row r="4" spans="2:29" s="1" customFormat="1" x14ac:dyDescent="0.3">
      <c r="B4" s="316" t="s">
        <v>88</v>
      </c>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8"/>
    </row>
    <row r="5" spans="2:29" s="1" customFormat="1" ht="118.5" customHeight="1" thickBot="1" x14ac:dyDescent="0.35">
      <c r="B5" s="31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1"/>
    </row>
    <row r="6" spans="2:29" s="1" customFormat="1" x14ac:dyDescent="0.3"/>
    <row r="7" spans="2:29" s="1" customFormat="1" x14ac:dyDescent="0.3"/>
    <row r="8" spans="2:29" s="1" customFormat="1" x14ac:dyDescent="0.3"/>
    <row r="9" spans="2:29" s="1" customFormat="1" x14ac:dyDescent="0.3"/>
    <row r="10" spans="2:29" s="1" customFormat="1" x14ac:dyDescent="0.3"/>
    <row r="11" spans="2:29" s="1" customFormat="1" x14ac:dyDescent="0.3"/>
    <row r="12" spans="2:29" s="1" customFormat="1" x14ac:dyDescent="0.3"/>
    <row r="13" spans="2:29" s="1" customFormat="1" x14ac:dyDescent="0.3"/>
    <row r="14" spans="2:29" s="1" customFormat="1" x14ac:dyDescent="0.3"/>
    <row r="15" spans="2:29" s="1" customFormat="1" x14ac:dyDescent="0.3"/>
    <row r="16" spans="2:29" s="1" customFormat="1" x14ac:dyDescent="0.3"/>
    <row r="17" s="1" customFormat="1" x14ac:dyDescent="0.3"/>
    <row r="18" s="1" customFormat="1" x14ac:dyDescent="0.3"/>
    <row r="19" s="1" customFormat="1" x14ac:dyDescent="0.3"/>
    <row r="20" s="1" customFormat="1" x14ac:dyDescent="0.3"/>
    <row r="21" s="1" customFormat="1" x14ac:dyDescent="0.3"/>
    <row r="22" s="1" customFormat="1" x14ac:dyDescent="0.3"/>
    <row r="23" s="1" customFormat="1" x14ac:dyDescent="0.3"/>
    <row r="24" s="1" customFormat="1" x14ac:dyDescent="0.3"/>
    <row r="25" s="1" customFormat="1" x14ac:dyDescent="0.3"/>
    <row r="26" s="1" customFormat="1" x14ac:dyDescent="0.3"/>
    <row r="27" s="1" customFormat="1" x14ac:dyDescent="0.3"/>
    <row r="28" s="1" customFormat="1" x14ac:dyDescent="0.3"/>
    <row r="29" s="1" customFormat="1" x14ac:dyDescent="0.3"/>
    <row r="30" s="1" customFormat="1" x14ac:dyDescent="0.3"/>
    <row r="31" s="1" customFormat="1" x14ac:dyDescent="0.3"/>
    <row r="32" s="1" customFormat="1" x14ac:dyDescent="0.3"/>
    <row r="33" s="1" customFormat="1" x14ac:dyDescent="0.3"/>
    <row r="34" s="1" customForma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row r="46" s="1" customFormat="1" x14ac:dyDescent="0.3"/>
    <row r="47" s="1" customFormat="1" x14ac:dyDescent="0.3"/>
    <row r="4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row r="64"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sheetData>
  <sheetProtection algorithmName="SHA-512" hashValue="pm0JlUzkxx/SpR3l+58ygkqYIzvHiDnlEsyGq1OjumwT8tj+72+SmoIn344C+qE5kYXMuQXdCH9e6dDwsNAfVQ==" saltValue="G/mXBh5n4RU6AHZXcAYxEg==" spinCount="100000" sheet="1" objects="1" selectLockedCells="1" selectUnlockedCells="1"/>
  <mergeCells count="2">
    <mergeCell ref="B2:AC2"/>
    <mergeCell ref="B4:A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3557C-B11B-4C62-967E-0C32E72E527D}">
  <dimension ref="A1:BG198"/>
  <sheetViews>
    <sheetView zoomScale="90" zoomScaleNormal="90" workbookViewId="0">
      <selection activeCell="D21" sqref="D21"/>
    </sheetView>
  </sheetViews>
  <sheetFormatPr defaultRowHeight="13.5" x14ac:dyDescent="0.25"/>
  <cols>
    <col min="1" max="1" width="5.140625" style="143" customWidth="1"/>
    <col min="2" max="2" width="33.7109375" style="143" customWidth="1"/>
    <col min="3" max="3" width="15.7109375" style="143" customWidth="1"/>
    <col min="4" max="5" width="17.5703125" style="143" customWidth="1"/>
    <col min="6" max="6" width="1.7109375" style="143" customWidth="1"/>
    <col min="7" max="7" width="28.7109375" style="143" customWidth="1"/>
    <col min="8" max="8" width="14.85546875" style="143" customWidth="1"/>
    <col min="9" max="9" width="6.28515625" style="143" customWidth="1"/>
    <col min="10" max="10" width="26" style="143" customWidth="1"/>
    <col min="11" max="11" width="15.85546875" style="143" customWidth="1"/>
    <col min="12" max="12" width="3.140625" style="143" customWidth="1"/>
    <col min="13" max="13" width="5.140625" style="143" customWidth="1"/>
    <col min="14" max="14" width="15.42578125" style="143" customWidth="1"/>
    <col min="15" max="15" width="16.7109375" style="143" customWidth="1"/>
    <col min="16" max="19" width="17.140625" style="143" customWidth="1"/>
    <col min="20" max="23" width="9.140625" style="143"/>
    <col min="24" max="59" width="9.140625" style="128"/>
    <col min="60" max="16384" width="9.140625" style="143"/>
  </cols>
  <sheetData>
    <row r="1" spans="1:30" x14ac:dyDescent="0.25">
      <c r="A1" s="128"/>
      <c r="B1" s="128"/>
      <c r="C1" s="128"/>
      <c r="D1" s="128"/>
      <c r="E1" s="128"/>
      <c r="F1" s="128"/>
      <c r="G1" s="128"/>
      <c r="H1" s="128"/>
      <c r="I1" s="128"/>
      <c r="J1" s="128"/>
      <c r="K1" s="128"/>
      <c r="L1" s="128"/>
      <c r="M1" s="128"/>
      <c r="N1" s="128"/>
      <c r="O1" s="128"/>
      <c r="P1" s="128"/>
      <c r="Q1" s="128"/>
      <c r="R1" s="128"/>
      <c r="S1" s="128"/>
      <c r="T1" s="128"/>
      <c r="U1" s="128"/>
      <c r="V1" s="128"/>
      <c r="W1" s="128"/>
    </row>
    <row r="2" spans="1:30" s="128" customFormat="1" x14ac:dyDescent="0.25">
      <c r="B2" s="179" t="s">
        <v>57</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1:30" s="128" customFormat="1" x14ac:dyDescent="0.25">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row>
    <row r="4" spans="1:30" x14ac:dyDescent="0.25">
      <c r="A4" s="142" t="s">
        <v>56</v>
      </c>
      <c r="C4" s="128"/>
      <c r="D4" s="128"/>
      <c r="E4" s="128"/>
      <c r="F4" s="128"/>
      <c r="G4" s="128"/>
      <c r="H4" s="128"/>
      <c r="I4" s="128"/>
      <c r="J4" s="128"/>
      <c r="K4" s="128"/>
      <c r="L4" s="128"/>
      <c r="M4" s="142" t="s">
        <v>61</v>
      </c>
      <c r="N4" s="128"/>
      <c r="O4" s="128"/>
      <c r="P4" s="128"/>
      <c r="Q4" s="128"/>
      <c r="R4" s="128"/>
      <c r="S4" s="128"/>
      <c r="T4" s="128"/>
      <c r="U4" s="128"/>
      <c r="V4" s="128"/>
      <c r="W4" s="128"/>
    </row>
    <row r="5" spans="1:30" x14ac:dyDescent="0.25">
      <c r="A5" s="128"/>
      <c r="B5" s="128"/>
      <c r="C5" s="128"/>
      <c r="D5" s="128"/>
      <c r="E5" s="128"/>
      <c r="F5" s="128"/>
      <c r="G5" s="128"/>
      <c r="H5" s="128"/>
      <c r="I5" s="128"/>
      <c r="J5" s="128"/>
      <c r="K5" s="128"/>
      <c r="L5" s="128"/>
      <c r="M5" s="128"/>
      <c r="N5" s="128"/>
      <c r="O5" s="180"/>
      <c r="P5" s="128"/>
      <c r="Q5" s="128"/>
      <c r="R5" s="128"/>
      <c r="S5" s="128"/>
      <c r="T5" s="128"/>
      <c r="U5" s="128"/>
      <c r="V5" s="128"/>
      <c r="W5" s="128"/>
    </row>
    <row r="6" spans="1:30" ht="15" customHeight="1" thickBot="1" x14ac:dyDescent="0.3">
      <c r="A6" s="128"/>
      <c r="B6" s="129" t="s">
        <v>83</v>
      </c>
      <c r="C6" s="130"/>
      <c r="D6" s="130"/>
      <c r="E6" s="131"/>
      <c r="F6" s="128"/>
      <c r="G6" s="129" t="s">
        <v>90</v>
      </c>
      <c r="H6" s="130"/>
      <c r="I6" s="130"/>
      <c r="J6" s="130"/>
      <c r="K6" s="131"/>
      <c r="L6" s="128"/>
      <c r="M6" s="128"/>
      <c r="N6" s="180" t="s">
        <v>96</v>
      </c>
      <c r="O6" s="181"/>
      <c r="Q6" s="128"/>
      <c r="R6" s="128"/>
      <c r="S6" s="128"/>
      <c r="T6" s="128"/>
      <c r="U6" s="128"/>
      <c r="V6" s="128"/>
      <c r="W6" s="128"/>
    </row>
    <row r="7" spans="1:30" ht="41.25" customHeight="1" thickBot="1" x14ac:dyDescent="0.3">
      <c r="A7" s="128"/>
      <c r="B7" s="322"/>
      <c r="C7" s="323"/>
      <c r="D7" s="189" t="s">
        <v>59</v>
      </c>
      <c r="E7" s="155" t="s">
        <v>70</v>
      </c>
      <c r="F7" s="128"/>
      <c r="G7" s="152"/>
      <c r="H7" s="153"/>
      <c r="I7" s="153"/>
      <c r="J7" s="154" t="s">
        <v>60</v>
      </c>
      <c r="K7" s="144" t="s">
        <v>89</v>
      </c>
      <c r="L7" s="128"/>
      <c r="N7" s="335" t="s">
        <v>49</v>
      </c>
      <c r="O7" s="336"/>
      <c r="P7" s="182" t="s">
        <v>87</v>
      </c>
      <c r="Q7" s="183" t="s">
        <v>73</v>
      </c>
      <c r="R7" s="183" t="s">
        <v>74</v>
      </c>
      <c r="S7" s="184" t="s">
        <v>58</v>
      </c>
      <c r="T7" s="128"/>
      <c r="U7" s="128"/>
      <c r="V7" s="128"/>
      <c r="W7" s="128"/>
    </row>
    <row r="8" spans="1:30" x14ac:dyDescent="0.25">
      <c r="A8" s="128"/>
      <c r="B8" s="136" t="s">
        <v>69</v>
      </c>
      <c r="C8" s="283" t="s">
        <v>44</v>
      </c>
      <c r="D8" s="190">
        <v>9945000</v>
      </c>
      <c r="E8" s="132">
        <v>9945000</v>
      </c>
      <c r="F8" s="128"/>
      <c r="G8" s="145" t="s">
        <v>91</v>
      </c>
      <c r="H8" s="193" t="s">
        <v>93</v>
      </c>
      <c r="I8" s="288" t="s">
        <v>9</v>
      </c>
      <c r="J8" s="123">
        <v>237796047</v>
      </c>
      <c r="K8" s="134">
        <v>237796047</v>
      </c>
      <c r="L8" s="128"/>
      <c r="M8" s="128"/>
      <c r="N8" s="340" t="s">
        <v>35</v>
      </c>
      <c r="O8" s="176" t="s">
        <v>62</v>
      </c>
      <c r="P8" s="177">
        <f>'Simplified tariff model (1)'!E56</f>
        <v>0.85410110769605052</v>
      </c>
      <c r="Q8" s="178">
        <f>'Simplified tariff model (1)'!G56</f>
        <v>0.85410110769605052</v>
      </c>
      <c r="R8" s="178">
        <v>0.85499999999999998</v>
      </c>
      <c r="S8" s="197">
        <f>R8/Q8-1</f>
        <v>1.0524424987274905E-3</v>
      </c>
      <c r="T8" s="128"/>
      <c r="U8" s="128"/>
      <c r="V8" s="128"/>
      <c r="W8" s="128"/>
    </row>
    <row r="9" spans="1:30" ht="14.25" thickBot="1" x14ac:dyDescent="0.3">
      <c r="A9" s="128"/>
      <c r="B9" s="138" t="s">
        <v>45</v>
      </c>
      <c r="C9" s="284" t="s">
        <v>44</v>
      </c>
      <c r="D9" s="191">
        <v>1822000</v>
      </c>
      <c r="E9" s="133">
        <v>1822000</v>
      </c>
      <c r="F9" s="128"/>
      <c r="G9" s="152"/>
      <c r="H9" s="252"/>
      <c r="I9" s="252"/>
      <c r="J9" s="153"/>
      <c r="K9" s="282"/>
      <c r="L9" s="128"/>
      <c r="M9" s="128"/>
      <c r="N9" s="341"/>
      <c r="O9" s="173" t="s">
        <v>63</v>
      </c>
      <c r="P9" s="174">
        <f>'Simplified tariff model (1)'!E57</f>
        <v>0.94805222954261614</v>
      </c>
      <c r="Q9" s="175">
        <f>'Simplified tariff model (1)'!G57</f>
        <v>0.94805222954261614</v>
      </c>
      <c r="R9" s="175">
        <v>0.95</v>
      </c>
      <c r="S9" s="198">
        <f>R9/Q9-1</f>
        <v>2.0544969957230208E-3</v>
      </c>
      <c r="T9" s="128"/>
      <c r="U9" s="128"/>
      <c r="V9" s="128"/>
      <c r="W9" s="128"/>
    </row>
    <row r="10" spans="1:30" x14ac:dyDescent="0.25">
      <c r="A10" s="128"/>
      <c r="B10" s="138" t="s">
        <v>72</v>
      </c>
      <c r="C10" s="284" t="s">
        <v>44</v>
      </c>
      <c r="D10" s="191">
        <v>7258000</v>
      </c>
      <c r="E10" s="133">
        <v>7258000</v>
      </c>
      <c r="F10" s="128"/>
      <c r="G10" s="150" t="s">
        <v>92</v>
      </c>
      <c r="H10" s="286">
        <v>2024</v>
      </c>
      <c r="I10" s="286" t="s">
        <v>9</v>
      </c>
      <c r="J10" s="120">
        <v>17281505.366866872</v>
      </c>
      <c r="K10" s="132">
        <v>17281505.366866872</v>
      </c>
      <c r="L10" s="128"/>
      <c r="M10" s="128"/>
      <c r="N10" s="340" t="s">
        <v>36</v>
      </c>
      <c r="O10" s="170" t="s">
        <v>37</v>
      </c>
      <c r="P10" s="171">
        <f>'Simplified tariff model (1)'!E58</f>
        <v>1.3857337117040054</v>
      </c>
      <c r="Q10" s="172">
        <f>'Simplified tariff model (1)'!G58</f>
        <v>1.3857337117040054</v>
      </c>
      <c r="R10" s="172">
        <v>1.3879999999999999</v>
      </c>
      <c r="S10" s="197">
        <f>R10/Q10-1</f>
        <v>1.6354428537410648E-3</v>
      </c>
      <c r="T10" s="128"/>
      <c r="U10" s="128"/>
      <c r="V10" s="128"/>
      <c r="W10" s="128"/>
    </row>
    <row r="11" spans="1:30" x14ac:dyDescent="0.25">
      <c r="A11" s="128"/>
      <c r="B11" s="138" t="s">
        <v>71</v>
      </c>
      <c r="C11" s="284" t="s">
        <v>44</v>
      </c>
      <c r="D11" s="191">
        <v>4572000</v>
      </c>
      <c r="E11" s="133">
        <v>4572000</v>
      </c>
      <c r="F11" s="128"/>
      <c r="G11" s="240"/>
      <c r="H11" s="293">
        <v>2025</v>
      </c>
      <c r="I11" s="293" t="s">
        <v>9</v>
      </c>
      <c r="J11" s="121">
        <v>17372837.248998545</v>
      </c>
      <c r="K11" s="133">
        <v>17372837.248998545</v>
      </c>
      <c r="L11" s="128"/>
      <c r="M11" s="128"/>
      <c r="N11" s="342"/>
      <c r="O11" s="170" t="s">
        <v>66</v>
      </c>
      <c r="P11" s="171">
        <f>'Simplified tariff model (1)'!E59</f>
        <v>1.3978404154732182</v>
      </c>
      <c r="Q11" s="172">
        <f>'Simplified tariff model (1)'!G59</f>
        <v>1.3978404154732182</v>
      </c>
      <c r="R11" s="172">
        <v>1.41</v>
      </c>
      <c r="S11" s="199">
        <f t="shared" ref="S11:S16" si="0">R11/Q11-1</f>
        <v>8.6988359988613428E-3</v>
      </c>
      <c r="T11" s="128"/>
      <c r="U11" s="128"/>
      <c r="V11" s="128"/>
      <c r="W11" s="128"/>
    </row>
    <row r="12" spans="1:30" x14ac:dyDescent="0.25">
      <c r="A12" s="128"/>
      <c r="B12" s="138" t="s">
        <v>11</v>
      </c>
      <c r="C12" s="284" t="s">
        <v>44</v>
      </c>
      <c r="D12" s="191">
        <v>64546000</v>
      </c>
      <c r="E12" s="133">
        <v>64546000</v>
      </c>
      <c r="F12" s="128"/>
      <c r="G12" s="240"/>
      <c r="H12" s="293">
        <v>2026</v>
      </c>
      <c r="I12" s="293" t="s">
        <v>9</v>
      </c>
      <c r="J12" s="121">
        <v>17451530.345968071</v>
      </c>
      <c r="K12" s="133">
        <v>17451530.345968071</v>
      </c>
      <c r="L12" s="128"/>
      <c r="M12" s="128"/>
      <c r="N12" s="342"/>
      <c r="O12" s="170" t="s">
        <v>67</v>
      </c>
      <c r="P12" s="171">
        <f>'Simplified tariff model (1)'!E60</f>
        <v>2.2177295995583499</v>
      </c>
      <c r="Q12" s="172">
        <f>'Simplified tariff model (1)'!G60</f>
        <v>2.2177295995583499</v>
      </c>
      <c r="R12" s="172">
        <v>2.2530000000000001</v>
      </c>
      <c r="S12" s="199">
        <f t="shared" si="0"/>
        <v>1.5903832662320205E-2</v>
      </c>
      <c r="T12" s="128"/>
      <c r="U12" s="128"/>
      <c r="V12" s="128"/>
      <c r="W12" s="128"/>
    </row>
    <row r="13" spans="1:30" x14ac:dyDescent="0.25">
      <c r="A13" s="128"/>
      <c r="B13" s="140" t="s">
        <v>46</v>
      </c>
      <c r="C13" s="285" t="s">
        <v>44</v>
      </c>
      <c r="D13" s="192">
        <v>1358000</v>
      </c>
      <c r="E13" s="134">
        <v>1358000</v>
      </c>
      <c r="F13" s="128"/>
      <c r="G13" s="145"/>
      <c r="H13" s="294">
        <v>2027</v>
      </c>
      <c r="I13" s="294" t="s">
        <v>9</v>
      </c>
      <c r="J13" s="122">
        <v>17566802.207120102</v>
      </c>
      <c r="K13" s="134">
        <v>17566802.207120102</v>
      </c>
      <c r="L13" s="128"/>
      <c r="M13" s="128"/>
      <c r="N13" s="342"/>
      <c r="O13" s="170" t="s">
        <v>38</v>
      </c>
      <c r="P13" s="171">
        <f>'Simplified tariff model (1)'!E61</f>
        <v>0.3755857076070071</v>
      </c>
      <c r="Q13" s="172">
        <f>'Simplified tariff model (1)'!G61</f>
        <v>0.3755857076070071</v>
      </c>
      <c r="R13" s="172">
        <v>0.35899999999999999</v>
      </c>
      <c r="S13" s="199">
        <f t="shared" si="0"/>
        <v>-4.4159581344776599E-2</v>
      </c>
      <c r="T13" s="128"/>
      <c r="U13" s="128"/>
      <c r="V13" s="128"/>
      <c r="W13" s="128"/>
    </row>
    <row r="14" spans="1:30" x14ac:dyDescent="0.25">
      <c r="A14" s="128"/>
      <c r="B14" s="128"/>
      <c r="C14" s="128"/>
      <c r="D14" s="128"/>
      <c r="E14" s="128"/>
      <c r="F14" s="128"/>
      <c r="G14" s="128"/>
      <c r="H14" s="128"/>
      <c r="I14" s="128"/>
      <c r="J14" s="128"/>
      <c r="K14" s="128"/>
      <c r="L14" s="128"/>
      <c r="M14" s="128"/>
      <c r="N14" s="342"/>
      <c r="O14" s="170"/>
      <c r="P14" s="171"/>
      <c r="Q14" s="172"/>
      <c r="R14" s="172"/>
      <c r="S14" s="199"/>
      <c r="T14" s="128"/>
      <c r="U14" s="128"/>
      <c r="V14" s="128"/>
      <c r="W14" s="128"/>
    </row>
    <row r="15" spans="1:30" x14ac:dyDescent="0.25">
      <c r="A15" s="128"/>
      <c r="B15" s="129" t="s">
        <v>43</v>
      </c>
      <c r="C15" s="130"/>
      <c r="D15" s="130"/>
      <c r="E15" s="131"/>
      <c r="F15" s="128"/>
      <c r="G15" s="129" t="s">
        <v>52</v>
      </c>
      <c r="H15" s="130"/>
      <c r="I15" s="130"/>
      <c r="J15" s="130"/>
      <c r="K15" s="131"/>
      <c r="L15" s="128"/>
      <c r="M15" s="128"/>
      <c r="N15" s="342"/>
      <c r="O15" s="170" t="s">
        <v>40</v>
      </c>
      <c r="P15" s="171">
        <f>'Simplified tariff model (1)'!E62</f>
        <v>1.1879163233271464</v>
      </c>
      <c r="Q15" s="172">
        <f>'Simplified tariff model (1)'!G62</f>
        <v>1.1879163233271464</v>
      </c>
      <c r="R15" s="172">
        <v>1.1870000000000001</v>
      </c>
      <c r="S15" s="199">
        <f t="shared" si="0"/>
        <v>-7.7137026333629066E-4</v>
      </c>
      <c r="T15" s="128"/>
      <c r="U15" s="128"/>
      <c r="V15" s="128"/>
      <c r="W15" s="128"/>
    </row>
    <row r="16" spans="1:30" ht="14.25" customHeight="1" thickBot="1" x14ac:dyDescent="0.3">
      <c r="A16" s="128"/>
      <c r="B16" s="343"/>
      <c r="C16" s="344"/>
      <c r="D16" s="352" t="s">
        <v>59</v>
      </c>
      <c r="E16" s="355" t="s">
        <v>70</v>
      </c>
      <c r="F16" s="128"/>
      <c r="G16" s="351"/>
      <c r="H16" s="351"/>
      <c r="I16" s="351"/>
      <c r="J16" s="350" t="s">
        <v>55</v>
      </c>
      <c r="K16" s="349" t="s">
        <v>89</v>
      </c>
      <c r="L16" s="128"/>
      <c r="M16" s="128"/>
      <c r="N16" s="341"/>
      <c r="O16" s="173" t="s">
        <v>41</v>
      </c>
      <c r="P16" s="174">
        <f>'Simplified tariff model (1)'!E63</f>
        <v>1.3185871188931324</v>
      </c>
      <c r="Q16" s="175">
        <f>'Simplified tariff model (1)'!G63</f>
        <v>1.3185871188931324</v>
      </c>
      <c r="R16" s="175">
        <v>1.3169999999999999</v>
      </c>
      <c r="S16" s="198">
        <f t="shared" si="0"/>
        <v>-1.203651143251494E-3</v>
      </c>
      <c r="T16" s="128"/>
      <c r="U16" s="128"/>
      <c r="V16" s="128"/>
      <c r="W16" s="128"/>
    </row>
    <row r="17" spans="1:23" x14ac:dyDescent="0.25">
      <c r="A17" s="128"/>
      <c r="B17" s="345"/>
      <c r="C17" s="346"/>
      <c r="D17" s="353"/>
      <c r="E17" s="356"/>
      <c r="F17" s="128"/>
      <c r="G17" s="351"/>
      <c r="H17" s="351"/>
      <c r="I17" s="351"/>
      <c r="J17" s="350"/>
      <c r="K17" s="349"/>
      <c r="L17" s="128"/>
      <c r="M17" s="128"/>
      <c r="N17" s="128"/>
      <c r="O17" s="128"/>
      <c r="P17" s="128"/>
      <c r="Q17" s="128"/>
      <c r="R17" s="128"/>
      <c r="S17" s="128"/>
      <c r="T17" s="128"/>
      <c r="U17" s="128"/>
      <c r="V17" s="128"/>
      <c r="W17" s="128"/>
    </row>
    <row r="18" spans="1:23" x14ac:dyDescent="0.25">
      <c r="A18" s="128"/>
      <c r="B18" s="347"/>
      <c r="C18" s="348"/>
      <c r="D18" s="354"/>
      <c r="E18" s="357"/>
      <c r="F18" s="128"/>
      <c r="G18" s="351"/>
      <c r="H18" s="351"/>
      <c r="I18" s="351"/>
      <c r="J18" s="350"/>
      <c r="K18" s="349"/>
      <c r="L18" s="128"/>
      <c r="M18" s="128"/>
      <c r="N18" s="128"/>
      <c r="O18" s="128"/>
      <c r="P18" s="128"/>
      <c r="Q18" s="128"/>
      <c r="R18" s="128"/>
      <c r="S18" s="128"/>
      <c r="T18" s="128"/>
      <c r="U18" s="128"/>
      <c r="V18" s="128"/>
      <c r="W18" s="128"/>
    </row>
    <row r="19" spans="1:23" x14ac:dyDescent="0.25">
      <c r="A19" s="128"/>
      <c r="B19" s="135" t="s">
        <v>45</v>
      </c>
      <c r="C19" s="286" t="s">
        <v>44</v>
      </c>
      <c r="D19" s="120">
        <v>8089000</v>
      </c>
      <c r="E19" s="132">
        <v>8089000</v>
      </c>
      <c r="F19" s="128"/>
      <c r="G19" s="150" t="s">
        <v>53</v>
      </c>
      <c r="H19" s="151"/>
      <c r="I19" s="151"/>
      <c r="J19" s="124">
        <v>0.33</v>
      </c>
      <c r="K19" s="149">
        <v>0.33</v>
      </c>
      <c r="L19" s="128"/>
      <c r="M19" s="128"/>
      <c r="N19" s="128"/>
      <c r="O19" s="128"/>
      <c r="P19" s="128"/>
      <c r="Q19" s="128"/>
      <c r="R19" s="128"/>
      <c r="S19" s="128"/>
      <c r="T19" s="128"/>
      <c r="U19" s="128"/>
      <c r="V19" s="128"/>
      <c r="W19" s="128"/>
    </row>
    <row r="20" spans="1:23" x14ac:dyDescent="0.25">
      <c r="A20" s="128"/>
      <c r="B20" s="137" t="s">
        <v>72</v>
      </c>
      <c r="C20" s="287" t="s">
        <v>44</v>
      </c>
      <c r="D20" s="121">
        <v>15796000</v>
      </c>
      <c r="E20" s="133">
        <v>15796000</v>
      </c>
      <c r="F20" s="128"/>
      <c r="G20" s="145" t="s">
        <v>54</v>
      </c>
      <c r="H20" s="146"/>
      <c r="I20" s="146"/>
      <c r="J20" s="147">
        <f>1-J19</f>
        <v>0.66999999999999993</v>
      </c>
      <c r="K20" s="148">
        <f>1-K19</f>
        <v>0.66999999999999993</v>
      </c>
      <c r="L20" s="128"/>
      <c r="M20" s="128"/>
      <c r="N20" s="128"/>
      <c r="O20" s="128"/>
      <c r="P20" s="128"/>
      <c r="Q20" s="128"/>
      <c r="R20" s="128"/>
      <c r="S20" s="128"/>
      <c r="T20" s="128"/>
      <c r="U20" s="128"/>
      <c r="V20" s="128"/>
      <c r="W20" s="128"/>
    </row>
    <row r="21" spans="1:23" x14ac:dyDescent="0.25">
      <c r="A21" s="128"/>
      <c r="B21" s="137" t="s">
        <v>71</v>
      </c>
      <c r="C21" s="287" t="s">
        <v>44</v>
      </c>
      <c r="D21" s="121">
        <v>12870000</v>
      </c>
      <c r="E21" s="133">
        <v>12870000</v>
      </c>
      <c r="F21" s="128"/>
      <c r="G21" s="128"/>
      <c r="H21" s="128"/>
      <c r="I21" s="128"/>
      <c r="J21" s="128"/>
      <c r="K21" s="128"/>
      <c r="L21" s="128"/>
      <c r="M21" s="128"/>
      <c r="N21" s="239"/>
      <c r="O21" s="128"/>
      <c r="P21" s="128"/>
      <c r="Q21" s="128"/>
      <c r="R21" s="128"/>
      <c r="S21" s="128"/>
      <c r="T21" s="128"/>
      <c r="U21" s="128"/>
      <c r="V21" s="128"/>
      <c r="W21" s="128"/>
    </row>
    <row r="22" spans="1:23" ht="14.25" thickBot="1" x14ac:dyDescent="0.3">
      <c r="A22" s="128"/>
      <c r="B22" s="137" t="s">
        <v>11</v>
      </c>
      <c r="C22" s="287" t="s">
        <v>44</v>
      </c>
      <c r="D22" s="121">
        <v>17327000</v>
      </c>
      <c r="E22" s="133">
        <v>17327000</v>
      </c>
      <c r="F22" s="128"/>
      <c r="G22" s="129" t="s">
        <v>65</v>
      </c>
      <c r="H22" s="130"/>
      <c r="I22" s="130"/>
      <c r="J22" s="130"/>
      <c r="K22" s="131"/>
      <c r="L22" s="128"/>
      <c r="M22" s="180"/>
      <c r="N22" s="146" t="s">
        <v>97</v>
      </c>
      <c r="O22" s="128"/>
      <c r="P22" s="128"/>
      <c r="Q22" s="128"/>
      <c r="R22" s="128"/>
      <c r="S22" s="128"/>
      <c r="T22" s="128"/>
      <c r="U22" s="128"/>
      <c r="V22" s="128"/>
      <c r="W22" s="128"/>
    </row>
    <row r="23" spans="1:23" ht="27.75" thickBot="1" x14ac:dyDescent="0.3">
      <c r="A23" s="128"/>
      <c r="B23" s="137" t="s">
        <v>50</v>
      </c>
      <c r="C23" s="287" t="s">
        <v>44</v>
      </c>
      <c r="D23" s="121">
        <v>71764000</v>
      </c>
      <c r="E23" s="133">
        <v>71764000</v>
      </c>
      <c r="F23" s="128"/>
      <c r="G23" s="337"/>
      <c r="H23" s="338"/>
      <c r="I23" s="339"/>
      <c r="J23" s="168" t="s">
        <v>64</v>
      </c>
      <c r="K23" s="144"/>
      <c r="L23" s="128"/>
      <c r="M23" s="128"/>
      <c r="N23" s="328" t="s">
        <v>49</v>
      </c>
      <c r="O23" s="332"/>
      <c r="P23" s="324" t="s">
        <v>87</v>
      </c>
      <c r="Q23" s="324"/>
      <c r="R23" s="324"/>
      <c r="S23" s="325"/>
      <c r="T23" s="128"/>
      <c r="U23" s="128"/>
      <c r="V23" s="128"/>
      <c r="W23" s="128"/>
    </row>
    <row r="24" spans="1:23" ht="15.75" customHeight="1" thickBot="1" x14ac:dyDescent="0.3">
      <c r="A24" s="128"/>
      <c r="B24" s="139" t="s">
        <v>51</v>
      </c>
      <c r="C24" s="288" t="s">
        <v>44</v>
      </c>
      <c r="D24" s="122">
        <v>1358000</v>
      </c>
      <c r="E24" s="134">
        <v>1358000</v>
      </c>
      <c r="F24" s="128"/>
      <c r="G24" s="162">
        <v>2025</v>
      </c>
      <c r="H24" s="290"/>
      <c r="I24" s="163"/>
      <c r="J24" s="125">
        <v>1.7999999999999999E-2</v>
      </c>
      <c r="K24" s="159">
        <v>1.7999999999999999E-2</v>
      </c>
      <c r="L24" s="128"/>
      <c r="M24" s="128"/>
      <c r="N24" s="333"/>
      <c r="O24" s="334"/>
      <c r="P24" s="265">
        <v>2024</v>
      </c>
      <c r="Q24" s="266">
        <v>2025</v>
      </c>
      <c r="R24" s="266">
        <v>2026</v>
      </c>
      <c r="S24" s="267">
        <v>2027</v>
      </c>
      <c r="T24" s="128"/>
      <c r="U24" s="128"/>
      <c r="V24" s="128"/>
      <c r="W24" s="128"/>
    </row>
    <row r="25" spans="1:23" x14ac:dyDescent="0.25">
      <c r="A25" s="128"/>
      <c r="B25" s="128"/>
      <c r="C25" s="128"/>
      <c r="D25" s="128"/>
      <c r="E25" s="128"/>
      <c r="F25" s="128"/>
      <c r="G25" s="164">
        <v>2026</v>
      </c>
      <c r="H25" s="291"/>
      <c r="I25" s="165"/>
      <c r="J25" s="126">
        <v>1.7000000000000001E-2</v>
      </c>
      <c r="K25" s="160">
        <v>1.7000000000000001E-2</v>
      </c>
      <c r="L25" s="128"/>
      <c r="M25" s="128"/>
      <c r="N25" s="226" t="s">
        <v>53</v>
      </c>
      <c r="O25" s="176" t="s">
        <v>81</v>
      </c>
      <c r="P25" s="177">
        <f>'Simplified tariff model (2)'!F23</f>
        <v>2.4935885111245302</v>
      </c>
      <c r="Q25" s="259">
        <f>'Simplified tariff model (2)'!G23</f>
        <v>3.3369729325476603</v>
      </c>
      <c r="R25" s="260">
        <f>'Simplified tariff model (2)'!H23</f>
        <v>4.9792581648172476</v>
      </c>
      <c r="S25" s="261">
        <f>'Simplified tariff model (2)'!I23</f>
        <v>9.3659792007225722</v>
      </c>
      <c r="T25" s="128"/>
      <c r="U25" s="128"/>
      <c r="V25" s="128"/>
      <c r="W25" s="128"/>
    </row>
    <row r="26" spans="1:23" ht="14.25" thickBot="1" x14ac:dyDescent="0.3">
      <c r="A26" s="128"/>
      <c r="B26" s="129" t="s">
        <v>86</v>
      </c>
      <c r="C26" s="130"/>
      <c r="D26" s="130"/>
      <c r="E26" s="131"/>
      <c r="F26" s="128"/>
      <c r="G26" s="166">
        <v>2027</v>
      </c>
      <c r="H26" s="292"/>
      <c r="I26" s="167"/>
      <c r="J26" s="127">
        <v>1.6E-2</v>
      </c>
      <c r="K26" s="161">
        <v>1.6E-2</v>
      </c>
      <c r="L26" s="128"/>
      <c r="M26" s="128"/>
      <c r="N26" s="227" t="s">
        <v>54</v>
      </c>
      <c r="O26" s="173" t="s">
        <v>39</v>
      </c>
      <c r="P26" s="174">
        <f>'Simplified tariff model (2)'!F24</f>
        <v>5.0627403104649558</v>
      </c>
      <c r="Q26" s="262">
        <f>'Simplified tariff model (2)'!G24</f>
        <v>6.775066256990705</v>
      </c>
      <c r="R26" s="263">
        <f>'Simplified tariff model (2)'!H24</f>
        <v>10.109402940689563</v>
      </c>
      <c r="S26" s="264">
        <f>'Simplified tariff model (2)'!I24</f>
        <v>19.015775952982192</v>
      </c>
      <c r="T26" s="128"/>
      <c r="U26" s="128"/>
      <c r="V26" s="128"/>
      <c r="W26" s="128"/>
    </row>
    <row r="27" spans="1:23" ht="41.25" thickBot="1" x14ac:dyDescent="0.3">
      <c r="A27" s="128"/>
      <c r="B27" s="187"/>
      <c r="C27" s="188"/>
      <c r="D27" s="185" t="s">
        <v>59</v>
      </c>
      <c r="E27" s="186" t="s">
        <v>89</v>
      </c>
      <c r="F27" s="128"/>
      <c r="G27" s="180"/>
      <c r="H27" s="180"/>
      <c r="I27" s="180"/>
      <c r="J27" s="180"/>
      <c r="K27" s="180"/>
      <c r="L27" s="128"/>
      <c r="M27" s="128"/>
      <c r="N27" s="128"/>
      <c r="O27" s="128"/>
      <c r="P27" s="128"/>
      <c r="Q27" s="128"/>
      <c r="R27" s="128"/>
      <c r="S27" s="128"/>
      <c r="T27" s="128"/>
      <c r="U27" s="128"/>
      <c r="V27" s="128"/>
      <c r="W27" s="128"/>
    </row>
    <row r="28" spans="1:23" ht="13.5" customHeight="1" x14ac:dyDescent="0.25">
      <c r="A28" s="128"/>
      <c r="B28" s="135" t="s">
        <v>84</v>
      </c>
      <c r="C28" s="286">
        <v>2024</v>
      </c>
      <c r="D28" s="120">
        <v>2287024</v>
      </c>
      <c r="E28" s="253">
        <v>2287024</v>
      </c>
      <c r="F28" s="128"/>
      <c r="G28" s="289"/>
      <c r="H28" s="289"/>
      <c r="I28" s="289"/>
      <c r="J28" s="289"/>
      <c r="K28" s="289"/>
      <c r="L28" s="128"/>
      <c r="M28" s="128"/>
      <c r="N28" s="328" t="s">
        <v>49</v>
      </c>
      <c r="O28" s="329"/>
      <c r="P28" s="326" t="s">
        <v>82</v>
      </c>
      <c r="Q28" s="326"/>
      <c r="R28" s="326"/>
      <c r="S28" s="327"/>
      <c r="T28" s="128"/>
      <c r="U28" s="128"/>
      <c r="V28" s="128"/>
      <c r="W28" s="128"/>
    </row>
    <row r="29" spans="1:23" x14ac:dyDescent="0.25">
      <c r="A29" s="128"/>
      <c r="B29" s="240"/>
      <c r="C29" s="287">
        <v>2025</v>
      </c>
      <c r="D29" s="121">
        <v>1718035</v>
      </c>
      <c r="E29" s="254">
        <v>1718035</v>
      </c>
      <c r="F29" s="128"/>
      <c r="G29" s="180"/>
      <c r="H29" s="180"/>
      <c r="I29" s="180"/>
      <c r="J29" s="180"/>
      <c r="K29" s="180"/>
      <c r="L29" s="128"/>
      <c r="M29" s="128"/>
      <c r="N29" s="330"/>
      <c r="O29" s="331"/>
      <c r="P29" s="252">
        <v>2024</v>
      </c>
      <c r="Q29" s="258">
        <v>2025</v>
      </c>
      <c r="R29" s="258">
        <v>2026</v>
      </c>
      <c r="S29" s="271">
        <v>2027</v>
      </c>
      <c r="T29" s="128"/>
      <c r="U29" s="128"/>
      <c r="V29" s="128"/>
      <c r="W29" s="128"/>
    </row>
    <row r="30" spans="1:23" x14ac:dyDescent="0.25">
      <c r="A30" s="128"/>
      <c r="B30" s="240"/>
      <c r="C30" s="287">
        <v>2026</v>
      </c>
      <c r="D30" s="121">
        <v>1156599</v>
      </c>
      <c r="E30" s="254">
        <v>1156599</v>
      </c>
      <c r="F30" s="128"/>
      <c r="G30" s="180"/>
      <c r="H30" s="180"/>
      <c r="I30" s="180"/>
      <c r="J30" s="180"/>
      <c r="K30" s="180"/>
      <c r="L30" s="128"/>
      <c r="M30" s="128"/>
      <c r="N30" s="272" t="s">
        <v>94</v>
      </c>
      <c r="O30" s="295" t="s">
        <v>81</v>
      </c>
      <c r="P30" s="268">
        <v>2.4935885111245302</v>
      </c>
      <c r="Q30" s="269">
        <v>3.3369729325476603</v>
      </c>
      <c r="R30" s="268">
        <v>4.9792581648172476</v>
      </c>
      <c r="S30" s="273">
        <v>9.3659792007225722</v>
      </c>
      <c r="T30" s="128"/>
      <c r="U30" s="128"/>
      <c r="V30" s="128"/>
      <c r="W30" s="128"/>
    </row>
    <row r="31" spans="1:23" ht="14.25" thickBot="1" x14ac:dyDescent="0.3">
      <c r="A31" s="128"/>
      <c r="B31" s="240"/>
      <c r="C31" s="287">
        <v>2027</v>
      </c>
      <c r="D31" s="121">
        <v>618947</v>
      </c>
      <c r="E31" s="254">
        <v>618947</v>
      </c>
      <c r="F31" s="128"/>
      <c r="G31" s="180"/>
      <c r="H31" s="180"/>
      <c r="I31" s="180"/>
      <c r="J31" s="180"/>
      <c r="K31" s="180"/>
      <c r="L31" s="128"/>
      <c r="M31" s="128"/>
      <c r="N31" s="274" t="s">
        <v>95</v>
      </c>
      <c r="O31" s="296" t="s">
        <v>39</v>
      </c>
      <c r="P31" s="275">
        <v>5.0627403104649558</v>
      </c>
      <c r="Q31" s="276">
        <v>6.775066256990705</v>
      </c>
      <c r="R31" s="275">
        <v>10.109402940689565</v>
      </c>
      <c r="S31" s="277">
        <v>19.015775952982192</v>
      </c>
      <c r="T31" s="128"/>
      <c r="U31" s="128"/>
      <c r="V31" s="128"/>
      <c r="W31" s="128"/>
    </row>
    <row r="32" spans="1:23" x14ac:dyDescent="0.25">
      <c r="A32" s="128"/>
      <c r="B32" s="135" t="s">
        <v>85</v>
      </c>
      <c r="C32" s="286">
        <v>2024</v>
      </c>
      <c r="D32" s="255">
        <v>2287024</v>
      </c>
      <c r="E32" s="253">
        <v>2287024</v>
      </c>
      <c r="F32" s="128"/>
      <c r="G32" s="128"/>
      <c r="H32" s="128"/>
      <c r="I32" s="128"/>
      <c r="J32" s="128"/>
      <c r="K32" s="128"/>
      <c r="L32" s="128"/>
      <c r="M32" s="128"/>
      <c r="N32" s="128"/>
      <c r="O32" s="128"/>
      <c r="P32" s="128"/>
      <c r="Q32" s="128"/>
      <c r="R32" s="128"/>
      <c r="S32" s="128"/>
      <c r="T32" s="128"/>
      <c r="U32" s="128"/>
      <c r="V32" s="128"/>
      <c r="W32" s="128"/>
    </row>
    <row r="33" spans="1:23" x14ac:dyDescent="0.25">
      <c r="A33" s="128"/>
      <c r="B33" s="240"/>
      <c r="C33" s="287">
        <v>2025</v>
      </c>
      <c r="D33" s="256">
        <v>1718035</v>
      </c>
      <c r="E33" s="254">
        <v>1718035</v>
      </c>
      <c r="F33" s="128"/>
      <c r="G33" s="128"/>
      <c r="H33" s="128"/>
      <c r="I33" s="128"/>
      <c r="J33" s="128"/>
      <c r="K33" s="128"/>
      <c r="L33" s="128"/>
      <c r="M33" s="128"/>
      <c r="N33" s="128"/>
      <c r="O33" s="128"/>
      <c r="P33" s="128"/>
      <c r="Q33" s="128"/>
      <c r="R33" s="128"/>
      <c r="S33" s="128"/>
      <c r="T33" s="128"/>
      <c r="U33" s="128"/>
      <c r="V33" s="128"/>
      <c r="W33" s="128"/>
    </row>
    <row r="34" spans="1:23" x14ac:dyDescent="0.25">
      <c r="A34" s="128"/>
      <c r="B34" s="240"/>
      <c r="C34" s="287">
        <v>2026</v>
      </c>
      <c r="D34" s="256">
        <v>1156599</v>
      </c>
      <c r="E34" s="254">
        <v>1156599</v>
      </c>
      <c r="F34" s="128"/>
      <c r="G34" s="128"/>
      <c r="H34" s="128"/>
      <c r="I34" s="128"/>
      <c r="J34" s="128"/>
      <c r="K34" s="128"/>
      <c r="L34" s="128"/>
      <c r="M34" s="128"/>
      <c r="N34" s="128"/>
      <c r="O34" s="128"/>
      <c r="P34" s="128"/>
      <c r="Q34" s="128"/>
      <c r="R34" s="128"/>
      <c r="S34" s="128"/>
      <c r="T34" s="128"/>
      <c r="U34" s="128"/>
      <c r="V34" s="128"/>
      <c r="W34" s="128"/>
    </row>
    <row r="35" spans="1:23" s="128" customFormat="1" x14ac:dyDescent="0.25">
      <c r="B35" s="145"/>
      <c r="C35" s="288">
        <v>2027</v>
      </c>
      <c r="D35" s="123">
        <v>618947</v>
      </c>
      <c r="E35" s="257">
        <v>618947</v>
      </c>
    </row>
    <row r="36" spans="1:23" s="128" customFormat="1" x14ac:dyDescent="0.25"/>
    <row r="37" spans="1:23" s="128" customFormat="1" x14ac:dyDescent="0.25">
      <c r="B37" s="128" t="s">
        <v>102</v>
      </c>
    </row>
    <row r="38" spans="1:23" s="128" customFormat="1" x14ac:dyDescent="0.25"/>
    <row r="39" spans="1:23" s="128" customFormat="1" ht="13.5" customHeight="1" x14ac:dyDescent="0.25">
      <c r="N39" s="169"/>
    </row>
    <row r="40" spans="1:23" s="128" customFormat="1" x14ac:dyDescent="0.25">
      <c r="N40" s="169"/>
    </row>
    <row r="41" spans="1:23" s="128" customFormat="1" x14ac:dyDescent="0.25">
      <c r="B41" s="156"/>
      <c r="C41" s="156"/>
      <c r="D41" s="157"/>
      <c r="E41" s="158"/>
      <c r="N41" s="169"/>
    </row>
    <row r="42" spans="1:23" s="128" customFormat="1" x14ac:dyDescent="0.25"/>
    <row r="43" spans="1:23" s="128" customFormat="1" x14ac:dyDescent="0.25"/>
    <row r="44" spans="1:23" s="128" customFormat="1" x14ac:dyDescent="0.25"/>
    <row r="45" spans="1:23" s="128" customFormat="1" x14ac:dyDescent="0.25"/>
    <row r="46" spans="1:23" s="128" customFormat="1" x14ac:dyDescent="0.25"/>
    <row r="47" spans="1:23" s="128" customFormat="1" x14ac:dyDescent="0.25"/>
    <row r="48" spans="1:23" s="128" customFormat="1" x14ac:dyDescent="0.25"/>
    <row r="49" s="128" customFormat="1" x14ac:dyDescent="0.25"/>
    <row r="50" s="128" customFormat="1" x14ac:dyDescent="0.25"/>
    <row r="51" s="128" customFormat="1" x14ac:dyDescent="0.25"/>
    <row r="52" s="128" customFormat="1" x14ac:dyDescent="0.25"/>
    <row r="53" s="128" customFormat="1" x14ac:dyDescent="0.25"/>
    <row r="54" s="128" customFormat="1" x14ac:dyDescent="0.25"/>
    <row r="55" s="128" customFormat="1" x14ac:dyDescent="0.25"/>
    <row r="56" s="128" customFormat="1" x14ac:dyDescent="0.25"/>
    <row r="57" s="128" customFormat="1" x14ac:dyDescent="0.25"/>
    <row r="58" s="128" customFormat="1" x14ac:dyDescent="0.25"/>
    <row r="59" s="128" customFormat="1" x14ac:dyDescent="0.25"/>
    <row r="60" s="128" customFormat="1" x14ac:dyDescent="0.25"/>
    <row r="61" s="128" customFormat="1" x14ac:dyDescent="0.25"/>
    <row r="62" s="128" customFormat="1" x14ac:dyDescent="0.25"/>
    <row r="63" s="128" customFormat="1" x14ac:dyDescent="0.25"/>
    <row r="64" s="128" customFormat="1" x14ac:dyDescent="0.25"/>
    <row r="65" s="128" customFormat="1" x14ac:dyDescent="0.25"/>
    <row r="66" s="128" customFormat="1" x14ac:dyDescent="0.25"/>
    <row r="67" s="128" customFormat="1" x14ac:dyDescent="0.25"/>
    <row r="68" s="128" customFormat="1" x14ac:dyDescent="0.25"/>
    <row r="69" s="128" customFormat="1" x14ac:dyDescent="0.25"/>
    <row r="70" s="128" customFormat="1" x14ac:dyDescent="0.25"/>
    <row r="71" s="128" customFormat="1" x14ac:dyDescent="0.25"/>
    <row r="72" s="128" customFormat="1" x14ac:dyDescent="0.25"/>
    <row r="73" s="128" customFormat="1" x14ac:dyDescent="0.25"/>
    <row r="74" s="128" customFormat="1" x14ac:dyDescent="0.25"/>
    <row r="75" s="128" customFormat="1" x14ac:dyDescent="0.25"/>
    <row r="76" s="128" customFormat="1" x14ac:dyDescent="0.25"/>
    <row r="77" s="128" customFormat="1" x14ac:dyDescent="0.25"/>
    <row r="78" s="128" customFormat="1" x14ac:dyDescent="0.25"/>
    <row r="79" s="128" customFormat="1" x14ac:dyDescent="0.25"/>
    <row r="80" s="128" customFormat="1" x14ac:dyDescent="0.25"/>
    <row r="81" s="128" customFormat="1" x14ac:dyDescent="0.25"/>
    <row r="82" s="128" customFormat="1" x14ac:dyDescent="0.25"/>
    <row r="83" s="128" customFormat="1" x14ac:dyDescent="0.25"/>
    <row r="84" s="128" customFormat="1" x14ac:dyDescent="0.25"/>
    <row r="85" s="128" customFormat="1" x14ac:dyDescent="0.25"/>
    <row r="86" s="128" customFormat="1" x14ac:dyDescent="0.25"/>
    <row r="87" s="128" customFormat="1" x14ac:dyDescent="0.25"/>
    <row r="88" s="128" customFormat="1" x14ac:dyDescent="0.25"/>
    <row r="89" s="128" customFormat="1" x14ac:dyDescent="0.25"/>
    <row r="90" s="128" customFormat="1" x14ac:dyDescent="0.25"/>
    <row r="91" s="128" customFormat="1" x14ac:dyDescent="0.25"/>
    <row r="92" s="128" customFormat="1" x14ac:dyDescent="0.25"/>
    <row r="93" s="128" customFormat="1" x14ac:dyDescent="0.25"/>
    <row r="94" s="128" customFormat="1" x14ac:dyDescent="0.25"/>
    <row r="95" s="128" customFormat="1" x14ac:dyDescent="0.25"/>
    <row r="96" s="128" customFormat="1" x14ac:dyDescent="0.25"/>
    <row r="97" s="128" customFormat="1" x14ac:dyDescent="0.25"/>
    <row r="98" s="128" customFormat="1" x14ac:dyDescent="0.25"/>
    <row r="99" s="128" customFormat="1" x14ac:dyDescent="0.25"/>
    <row r="100" s="128" customFormat="1" x14ac:dyDescent="0.25"/>
    <row r="101" s="128" customFormat="1" x14ac:dyDescent="0.25"/>
    <row r="102" s="128" customFormat="1" x14ac:dyDescent="0.25"/>
    <row r="103" s="128" customFormat="1" x14ac:dyDescent="0.25"/>
    <row r="104" s="128" customFormat="1" x14ac:dyDescent="0.25"/>
    <row r="105" s="128" customFormat="1" x14ac:dyDescent="0.25"/>
    <row r="106" s="128" customFormat="1" x14ac:dyDescent="0.25"/>
    <row r="107" s="128" customFormat="1" x14ac:dyDescent="0.25"/>
    <row r="108" s="128" customFormat="1" x14ac:dyDescent="0.25"/>
    <row r="109" s="128" customFormat="1" x14ac:dyDescent="0.25"/>
    <row r="110" s="128" customFormat="1" x14ac:dyDescent="0.25"/>
    <row r="111" s="128" customFormat="1" x14ac:dyDescent="0.25"/>
    <row r="112" s="128" customFormat="1" x14ac:dyDescent="0.25"/>
    <row r="113" s="128" customFormat="1" x14ac:dyDescent="0.25"/>
    <row r="114" s="128" customFormat="1" x14ac:dyDescent="0.25"/>
    <row r="115" s="128" customFormat="1" x14ac:dyDescent="0.25"/>
    <row r="116" s="128" customFormat="1" x14ac:dyDescent="0.25"/>
    <row r="117" s="128" customFormat="1" x14ac:dyDescent="0.25"/>
    <row r="118" s="128" customFormat="1" x14ac:dyDescent="0.25"/>
    <row r="119" s="128" customFormat="1" x14ac:dyDescent="0.25"/>
    <row r="120" s="128" customFormat="1" x14ac:dyDescent="0.25"/>
    <row r="121" s="128" customFormat="1" x14ac:dyDescent="0.25"/>
    <row r="122" s="128" customFormat="1" x14ac:dyDescent="0.25"/>
    <row r="123" s="128" customFormat="1" x14ac:dyDescent="0.25"/>
    <row r="124" s="128" customFormat="1" x14ac:dyDescent="0.25"/>
    <row r="125" s="128" customFormat="1" x14ac:dyDescent="0.25"/>
    <row r="126" s="128" customFormat="1" x14ac:dyDescent="0.25"/>
    <row r="127" s="128" customFormat="1" x14ac:dyDescent="0.25"/>
    <row r="128" s="128" customFormat="1" x14ac:dyDescent="0.25"/>
    <row r="129" s="128" customFormat="1" x14ac:dyDescent="0.25"/>
    <row r="130" s="128" customFormat="1" x14ac:dyDescent="0.25"/>
    <row r="131" s="128" customFormat="1" x14ac:dyDescent="0.25"/>
    <row r="132" s="128" customFormat="1" x14ac:dyDescent="0.25"/>
    <row r="133" s="128" customFormat="1" x14ac:dyDescent="0.25"/>
    <row r="134" s="128" customFormat="1" x14ac:dyDescent="0.25"/>
    <row r="135" s="128" customFormat="1" x14ac:dyDescent="0.25"/>
    <row r="136" s="128" customFormat="1" x14ac:dyDescent="0.25"/>
    <row r="137" s="128" customFormat="1" x14ac:dyDescent="0.25"/>
    <row r="138" s="128" customFormat="1" x14ac:dyDescent="0.25"/>
    <row r="139" s="128" customFormat="1" x14ac:dyDescent="0.25"/>
    <row r="140" s="128" customFormat="1" x14ac:dyDescent="0.25"/>
    <row r="141" s="128" customFormat="1" x14ac:dyDescent="0.25"/>
    <row r="142" s="128" customFormat="1" x14ac:dyDescent="0.25"/>
    <row r="143" s="128" customFormat="1" x14ac:dyDescent="0.25"/>
    <row r="144" s="128" customFormat="1" x14ac:dyDescent="0.25"/>
    <row r="145" s="128" customFormat="1" x14ac:dyDescent="0.25"/>
    <row r="146" s="128" customFormat="1" x14ac:dyDescent="0.25"/>
    <row r="147" s="128" customFormat="1" x14ac:dyDescent="0.25"/>
    <row r="148" s="128" customFormat="1" x14ac:dyDescent="0.25"/>
    <row r="149" s="128" customFormat="1" x14ac:dyDescent="0.25"/>
    <row r="150" s="128" customFormat="1" x14ac:dyDescent="0.25"/>
    <row r="151" s="128" customFormat="1" x14ac:dyDescent="0.25"/>
    <row r="152" s="128" customFormat="1" x14ac:dyDescent="0.25"/>
    <row r="153" s="128" customFormat="1" x14ac:dyDescent="0.25"/>
    <row r="154" s="128" customFormat="1" x14ac:dyDescent="0.25"/>
    <row r="155" s="128" customFormat="1" x14ac:dyDescent="0.25"/>
    <row r="156" s="128" customFormat="1" x14ac:dyDescent="0.25"/>
    <row r="157" s="128" customFormat="1" x14ac:dyDescent="0.25"/>
    <row r="158" s="128" customFormat="1" x14ac:dyDescent="0.25"/>
    <row r="159" s="128" customFormat="1" x14ac:dyDescent="0.25"/>
    <row r="160" s="128" customFormat="1" x14ac:dyDescent="0.25"/>
    <row r="161" s="128" customFormat="1" x14ac:dyDescent="0.25"/>
    <row r="162" s="128" customFormat="1" x14ac:dyDescent="0.25"/>
    <row r="163" s="128" customFormat="1" x14ac:dyDescent="0.25"/>
    <row r="164" s="128" customFormat="1" x14ac:dyDescent="0.25"/>
    <row r="165" s="128" customFormat="1" x14ac:dyDescent="0.25"/>
    <row r="166" s="128" customFormat="1" x14ac:dyDescent="0.25"/>
    <row r="167" s="128" customFormat="1" x14ac:dyDescent="0.25"/>
    <row r="168" s="128" customFormat="1" x14ac:dyDescent="0.25"/>
    <row r="169" s="128" customFormat="1" x14ac:dyDescent="0.25"/>
    <row r="170" s="128" customFormat="1" x14ac:dyDescent="0.25"/>
    <row r="171" s="128" customFormat="1" x14ac:dyDescent="0.25"/>
    <row r="172" s="128" customFormat="1" x14ac:dyDescent="0.25"/>
    <row r="173" s="128" customFormat="1" x14ac:dyDescent="0.25"/>
    <row r="174" s="128" customFormat="1" x14ac:dyDescent="0.25"/>
    <row r="175" s="128" customFormat="1" x14ac:dyDescent="0.25"/>
    <row r="176" s="128" customFormat="1" x14ac:dyDescent="0.25"/>
    <row r="177" s="128" customFormat="1" x14ac:dyDescent="0.25"/>
    <row r="178" s="128" customFormat="1" x14ac:dyDescent="0.25"/>
    <row r="179" s="128" customFormat="1" x14ac:dyDescent="0.25"/>
    <row r="180" s="128" customFormat="1" x14ac:dyDescent="0.25"/>
    <row r="181" s="128" customFormat="1" x14ac:dyDescent="0.25"/>
    <row r="182" s="128" customFormat="1" x14ac:dyDescent="0.25"/>
    <row r="183" s="128" customFormat="1" x14ac:dyDescent="0.25"/>
    <row r="184" s="128" customFormat="1" x14ac:dyDescent="0.25"/>
    <row r="185" s="128" customFormat="1" x14ac:dyDescent="0.25"/>
    <row r="186" s="128" customFormat="1" x14ac:dyDescent="0.25"/>
    <row r="187" s="128" customFormat="1" x14ac:dyDescent="0.25"/>
    <row r="188" s="128" customFormat="1" x14ac:dyDescent="0.25"/>
    <row r="189" s="128" customFormat="1" x14ac:dyDescent="0.25"/>
    <row r="190" s="128" customFormat="1" x14ac:dyDescent="0.25"/>
    <row r="191" s="128" customFormat="1" x14ac:dyDescent="0.25"/>
    <row r="192" s="128" customFormat="1" x14ac:dyDescent="0.25"/>
    <row r="193" s="128" customFormat="1" x14ac:dyDescent="0.25"/>
    <row r="194" s="128" customFormat="1" x14ac:dyDescent="0.25"/>
    <row r="195" s="128" customFormat="1" x14ac:dyDescent="0.25"/>
    <row r="196" s="128" customFormat="1" x14ac:dyDescent="0.25"/>
    <row r="197" s="128" customFormat="1" x14ac:dyDescent="0.25"/>
    <row r="198" s="128" customFormat="1" x14ac:dyDescent="0.25"/>
  </sheetData>
  <sheetProtection algorithmName="SHA-512" hashValue="4TlRjjZjSg0kindzN/PQXkLoVBCWjz/Jsdm1QJ0GNcDjCq/VefhW0gxhWI9tBG36W0mKtcDGZXv4Yh19VDloIA==" saltValue="68vh18TyNO440Wg2N5cA4g==" spinCount="100000" sheet="1" objects="1" scenarios="1" selectLockedCells="1"/>
  <mergeCells count="15">
    <mergeCell ref="B7:C7"/>
    <mergeCell ref="P23:S23"/>
    <mergeCell ref="P28:S28"/>
    <mergeCell ref="N28:O29"/>
    <mergeCell ref="N23:O24"/>
    <mergeCell ref="N7:O7"/>
    <mergeCell ref="G23:I23"/>
    <mergeCell ref="N8:N9"/>
    <mergeCell ref="N10:N16"/>
    <mergeCell ref="B16:C18"/>
    <mergeCell ref="K16:K18"/>
    <mergeCell ref="J16:J18"/>
    <mergeCell ref="G16:I18"/>
    <mergeCell ref="D16:D18"/>
    <mergeCell ref="E16:E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599B9-2A30-435D-AF59-0F988314A2A4}">
  <dimension ref="B1:AK68"/>
  <sheetViews>
    <sheetView zoomScale="80" zoomScaleNormal="80" workbookViewId="0">
      <selection activeCell="K56" sqref="K56:L56"/>
    </sheetView>
  </sheetViews>
  <sheetFormatPr defaultRowHeight="13.5" x14ac:dyDescent="0.25"/>
  <cols>
    <col min="1" max="1" width="3.42578125" style="4" customWidth="1"/>
    <col min="2" max="2" width="7.42578125" style="4" customWidth="1"/>
    <col min="3" max="3" width="12.7109375" style="4" customWidth="1"/>
    <col min="4" max="12" width="12.85546875" style="4" customWidth="1"/>
    <col min="13" max="13" width="3.140625" style="4" customWidth="1"/>
    <col min="14" max="14" width="7.28515625" style="4" customWidth="1"/>
    <col min="15" max="15" width="12.140625" style="4" customWidth="1"/>
    <col min="16" max="23" width="13.42578125" style="4" customWidth="1"/>
    <col min="24" max="24" width="15.42578125" style="4" customWidth="1"/>
    <col min="25" max="25" width="7.140625" style="4" customWidth="1"/>
    <col min="26" max="26" width="3.140625" style="4" customWidth="1"/>
    <col min="27" max="27" width="34.28515625" style="10" customWidth="1"/>
    <col min="28" max="28" width="7.42578125" style="4" customWidth="1"/>
    <col min="29" max="29" width="17" style="4" customWidth="1"/>
    <col min="30" max="31" width="9.140625" style="4"/>
    <col min="32" max="32" width="10.85546875" style="4" bestFit="1" customWidth="1"/>
    <col min="33" max="16384" width="9.140625" style="4"/>
  </cols>
  <sheetData>
    <row r="1" spans="2:29" ht="4.5" customHeight="1" x14ac:dyDescent="0.25"/>
    <row r="2" spans="2:29" x14ac:dyDescent="0.25">
      <c r="B2" s="358" t="s">
        <v>57</v>
      </c>
      <c r="C2" s="358"/>
      <c r="D2" s="358"/>
      <c r="E2" s="358"/>
      <c r="F2" s="358"/>
      <c r="G2" s="358"/>
      <c r="H2" s="358"/>
      <c r="I2" s="358"/>
      <c r="J2" s="358"/>
      <c r="K2" s="358"/>
      <c r="L2" s="358"/>
      <c r="M2" s="358"/>
      <c r="N2" s="358"/>
      <c r="O2" s="358"/>
      <c r="P2" s="358"/>
      <c r="Q2" s="358"/>
      <c r="R2" s="358"/>
      <c r="S2" s="358"/>
      <c r="T2" s="358"/>
      <c r="U2" s="358"/>
      <c r="V2" s="358"/>
      <c r="W2" s="358"/>
      <c r="X2" s="358"/>
      <c r="Y2" s="358"/>
    </row>
    <row r="4" spans="2:29" ht="7.5" customHeight="1" thickBot="1" x14ac:dyDescent="0.3"/>
    <row r="5" spans="2:29" ht="5.25" customHeight="1" x14ac:dyDescent="0.25">
      <c r="B5" s="11"/>
      <c r="C5" s="12"/>
      <c r="D5" s="12"/>
      <c r="E5" s="12"/>
      <c r="F5" s="12"/>
      <c r="G5" s="12"/>
      <c r="H5" s="12"/>
      <c r="I5" s="12"/>
      <c r="J5" s="12"/>
      <c r="K5" s="12"/>
      <c r="L5" s="13"/>
      <c r="N5" s="11"/>
      <c r="O5" s="12"/>
      <c r="P5" s="12"/>
      <c r="Q5" s="12"/>
      <c r="R5" s="12"/>
      <c r="S5" s="12"/>
      <c r="T5" s="12"/>
      <c r="U5" s="12"/>
      <c r="V5" s="12"/>
      <c r="W5" s="12"/>
      <c r="X5" s="12"/>
      <c r="Y5" s="13"/>
      <c r="Z5" s="14"/>
      <c r="AA5" s="15"/>
      <c r="AB5" s="12"/>
      <c r="AC5" s="13"/>
    </row>
    <row r="6" spans="2:29" x14ac:dyDescent="0.25">
      <c r="B6" s="299" t="s">
        <v>4</v>
      </c>
      <c r="C6" s="16"/>
      <c r="D6" s="16"/>
      <c r="E6" s="16"/>
      <c r="F6" s="16"/>
      <c r="G6" s="16"/>
      <c r="H6" s="16"/>
      <c r="I6" s="16"/>
      <c r="J6" s="16"/>
      <c r="K6" s="16"/>
      <c r="L6" s="17"/>
      <c r="M6" s="18"/>
      <c r="N6" s="299" t="s">
        <v>34</v>
      </c>
      <c r="O6" s="16"/>
      <c r="P6" s="16"/>
      <c r="Q6" s="16"/>
      <c r="R6" s="16"/>
      <c r="S6" s="16"/>
      <c r="T6" s="16"/>
      <c r="U6" s="16"/>
      <c r="V6" s="16"/>
      <c r="W6" s="16"/>
      <c r="X6" s="16"/>
      <c r="Y6" s="17"/>
      <c r="Z6" s="14"/>
      <c r="AA6" s="300" t="s">
        <v>98</v>
      </c>
      <c r="AB6" s="201"/>
      <c r="AC6" s="243"/>
    </row>
    <row r="7" spans="2:29" x14ac:dyDescent="0.25">
      <c r="B7" s="19"/>
      <c r="C7" s="20"/>
      <c r="D7" s="378" t="s">
        <v>1</v>
      </c>
      <c r="E7" s="379"/>
      <c r="F7" s="379"/>
      <c r="G7" s="379"/>
      <c r="H7" s="379"/>
      <c r="I7" s="379"/>
      <c r="J7" s="379"/>
      <c r="K7" s="380"/>
      <c r="L7" s="21"/>
      <c r="M7" s="18"/>
      <c r="N7" s="19"/>
      <c r="O7" s="20"/>
      <c r="P7" s="378" t="s">
        <v>1</v>
      </c>
      <c r="Q7" s="379"/>
      <c r="R7" s="379"/>
      <c r="S7" s="379"/>
      <c r="T7" s="379"/>
      <c r="U7" s="379"/>
      <c r="V7" s="379"/>
      <c r="W7" s="379"/>
      <c r="X7" s="22"/>
      <c r="Y7" s="21"/>
      <c r="Z7" s="14"/>
      <c r="AA7" s="23" t="s">
        <v>76</v>
      </c>
      <c r="AB7" s="393">
        <f>'Input data &amp; Output tariffs'!J8</f>
        <v>237796047</v>
      </c>
      <c r="AC7" s="394"/>
    </row>
    <row r="8" spans="2:29" x14ac:dyDescent="0.25">
      <c r="B8" s="19"/>
      <c r="C8" s="26" t="s">
        <v>18</v>
      </c>
      <c r="D8" s="194" t="s">
        <v>26</v>
      </c>
      <c r="E8" s="195" t="s">
        <v>37</v>
      </c>
      <c r="F8" s="195" t="s">
        <v>66</v>
      </c>
      <c r="G8" s="195" t="s">
        <v>67</v>
      </c>
      <c r="H8" s="195" t="s">
        <v>11</v>
      </c>
      <c r="I8" s="195" t="s">
        <v>12</v>
      </c>
      <c r="J8" s="195" t="s">
        <v>13</v>
      </c>
      <c r="K8" s="196" t="s">
        <v>14</v>
      </c>
      <c r="L8" s="21"/>
      <c r="M8" s="18"/>
      <c r="N8" s="19"/>
      <c r="O8" s="26" t="s">
        <v>19</v>
      </c>
      <c r="P8" s="194" t="s">
        <v>26</v>
      </c>
      <c r="Q8" s="195" t="s">
        <v>37</v>
      </c>
      <c r="R8" s="195" t="s">
        <v>66</v>
      </c>
      <c r="S8" s="195" t="s">
        <v>67</v>
      </c>
      <c r="T8" s="195" t="s">
        <v>11</v>
      </c>
      <c r="U8" s="195" t="s">
        <v>12</v>
      </c>
      <c r="V8" s="195" t="s">
        <v>13</v>
      </c>
      <c r="W8" s="196" t="s">
        <v>14</v>
      </c>
      <c r="X8" s="27" t="s">
        <v>0</v>
      </c>
      <c r="Y8" s="21"/>
      <c r="Z8" s="14"/>
      <c r="AA8" s="298"/>
      <c r="AB8" s="14"/>
      <c r="AC8" s="25"/>
    </row>
    <row r="9" spans="2:29" x14ac:dyDescent="0.25">
      <c r="B9" s="400" t="s">
        <v>2</v>
      </c>
      <c r="C9" s="29" t="s">
        <v>26</v>
      </c>
      <c r="D9" s="30">
        <v>0</v>
      </c>
      <c r="E9" s="31">
        <v>200</v>
      </c>
      <c r="F9" s="31">
        <v>213</v>
      </c>
      <c r="G9" s="31">
        <v>322</v>
      </c>
      <c r="H9" s="31">
        <v>100</v>
      </c>
      <c r="I9" s="31"/>
      <c r="J9" s="32">
        <v>134</v>
      </c>
      <c r="K9" s="33"/>
      <c r="L9" s="21"/>
      <c r="M9" s="18"/>
      <c r="N9" s="400" t="s">
        <v>2</v>
      </c>
      <c r="O9" s="29" t="s">
        <v>26</v>
      </c>
      <c r="P9" s="20"/>
      <c r="Q9" s="20"/>
      <c r="R9" s="20"/>
      <c r="S9" s="20"/>
      <c r="T9" s="20"/>
      <c r="U9" s="20"/>
      <c r="V9" s="20"/>
      <c r="W9" s="20"/>
      <c r="X9" s="34">
        <f>'Input data &amp; Output tariffs'!D8</f>
        <v>9945000</v>
      </c>
      <c r="Y9" s="35">
        <f t="shared" ref="Y9:Y16" si="0">X9/SUM($X$9:$X$16)</f>
        <v>0.11111607691534173</v>
      </c>
      <c r="Z9" s="36"/>
      <c r="AA9" s="23" t="s">
        <v>21</v>
      </c>
      <c r="AB9" s="14"/>
      <c r="AC9" s="28">
        <f>'Input data &amp; Output tariffs'!J19</f>
        <v>0.33</v>
      </c>
    </row>
    <row r="10" spans="2:29" x14ac:dyDescent="0.25">
      <c r="B10" s="401"/>
      <c r="C10" s="38" t="s">
        <v>37</v>
      </c>
      <c r="D10" s="39">
        <v>200</v>
      </c>
      <c r="E10" s="20">
        <v>0</v>
      </c>
      <c r="F10" s="20">
        <v>170</v>
      </c>
      <c r="G10" s="20">
        <v>191</v>
      </c>
      <c r="H10" s="20">
        <v>150</v>
      </c>
      <c r="I10" s="20"/>
      <c r="J10" s="40">
        <v>134</v>
      </c>
      <c r="K10" s="41"/>
      <c r="L10" s="21"/>
      <c r="M10" s="18"/>
      <c r="N10" s="401"/>
      <c r="O10" s="38" t="s">
        <v>37</v>
      </c>
      <c r="P10" s="20"/>
      <c r="Q10" s="20"/>
      <c r="R10" s="20"/>
      <c r="S10" s="20"/>
      <c r="T10" s="20"/>
      <c r="U10" s="20"/>
      <c r="V10" s="20"/>
      <c r="W10" s="20"/>
      <c r="X10" s="43">
        <f>'Input data &amp; Output tariffs'!D9</f>
        <v>1822000</v>
      </c>
      <c r="Y10" s="35">
        <f t="shared" si="0"/>
        <v>2.0357314443414039E-2</v>
      </c>
      <c r="Z10" s="36"/>
      <c r="AA10" s="23" t="s">
        <v>22</v>
      </c>
      <c r="AB10" s="37"/>
      <c r="AC10" s="28">
        <f>'Input data &amp; Output tariffs'!J20</f>
        <v>0.66999999999999993</v>
      </c>
    </row>
    <row r="11" spans="2:29" x14ac:dyDescent="0.25">
      <c r="B11" s="401"/>
      <c r="C11" s="38" t="s">
        <v>66</v>
      </c>
      <c r="D11" s="39">
        <v>213</v>
      </c>
      <c r="E11" s="20">
        <v>170</v>
      </c>
      <c r="F11" s="20">
        <v>0</v>
      </c>
      <c r="G11" s="20">
        <v>130</v>
      </c>
      <c r="H11" s="200">
        <f>(75+262)/2</f>
        <v>168.5</v>
      </c>
      <c r="I11" s="20"/>
      <c r="J11" s="40">
        <v>134</v>
      </c>
      <c r="K11" s="41"/>
      <c r="L11" s="21"/>
      <c r="M11" s="18"/>
      <c r="N11" s="401"/>
      <c r="O11" s="38" t="s">
        <v>66</v>
      </c>
      <c r="P11" s="20"/>
      <c r="Q11" s="20"/>
      <c r="R11" s="20"/>
      <c r="S11" s="20"/>
      <c r="T11" s="20"/>
      <c r="U11" s="20"/>
      <c r="V11" s="20"/>
      <c r="W11" s="20"/>
      <c r="X11" s="43">
        <f>'Input data &amp; Output tariffs'!D10</f>
        <v>7258000</v>
      </c>
      <c r="Y11" s="35">
        <f t="shared" si="0"/>
        <v>8.109406598808952E-2</v>
      </c>
      <c r="Z11" s="44"/>
      <c r="AA11" s="45"/>
      <c r="AB11" s="46"/>
      <c r="AC11" s="47"/>
    </row>
    <row r="12" spans="2:29" x14ac:dyDescent="0.25">
      <c r="B12" s="401"/>
      <c r="C12" s="48" t="s">
        <v>67</v>
      </c>
      <c r="D12" s="39">
        <v>322</v>
      </c>
      <c r="E12" s="20">
        <v>191</v>
      </c>
      <c r="F12" s="20">
        <v>130</v>
      </c>
      <c r="G12" s="20">
        <v>0</v>
      </c>
      <c r="H12" s="20">
        <v>272</v>
      </c>
      <c r="I12" s="20"/>
      <c r="J12" s="40">
        <v>134</v>
      </c>
      <c r="K12" s="41"/>
      <c r="L12" s="21"/>
      <c r="M12" s="18"/>
      <c r="N12" s="401"/>
      <c r="O12" s="38" t="s">
        <v>67</v>
      </c>
      <c r="P12" s="20"/>
      <c r="Q12" s="20"/>
      <c r="R12" s="20"/>
      <c r="S12" s="20"/>
      <c r="T12" s="20"/>
      <c r="U12" s="20"/>
      <c r="V12" s="20"/>
      <c r="W12" s="20"/>
      <c r="X12" s="49">
        <f>'Input data &amp; Output tariffs'!D11</f>
        <v>4572000</v>
      </c>
      <c r="Y12" s="35">
        <f t="shared" si="0"/>
        <v>5.1083228120356199E-2</v>
      </c>
      <c r="Z12" s="44"/>
      <c r="AA12" s="301" t="s">
        <v>5</v>
      </c>
      <c r="AB12" s="50"/>
      <c r="AC12" s="51"/>
    </row>
    <row r="13" spans="2:29" x14ac:dyDescent="0.25">
      <c r="B13" s="401"/>
      <c r="C13" s="48" t="s">
        <v>11</v>
      </c>
      <c r="D13" s="39">
        <v>100</v>
      </c>
      <c r="E13" s="20">
        <v>150</v>
      </c>
      <c r="F13" s="200">
        <f>(75+262)/2</f>
        <v>168.5</v>
      </c>
      <c r="G13" s="20">
        <v>272</v>
      </c>
      <c r="H13" s="20">
        <v>0</v>
      </c>
      <c r="I13" s="20"/>
      <c r="J13" s="40">
        <v>134</v>
      </c>
      <c r="K13" s="41"/>
      <c r="L13" s="21"/>
      <c r="M13" s="18"/>
      <c r="N13" s="401"/>
      <c r="O13" s="38" t="s">
        <v>11</v>
      </c>
      <c r="P13" s="20"/>
      <c r="Q13" s="20"/>
      <c r="R13" s="20"/>
      <c r="S13" s="20"/>
      <c r="T13" s="20"/>
      <c r="U13" s="20"/>
      <c r="V13" s="20"/>
      <c r="W13" s="20"/>
      <c r="X13" s="49">
        <f>'Input data &amp; Output tariffs'!D12</f>
        <v>64546000</v>
      </c>
      <c r="Y13" s="35">
        <f t="shared" si="0"/>
        <v>0.72117629970614849</v>
      </c>
      <c r="Z13" s="44"/>
      <c r="AA13" s="23"/>
      <c r="AB13" s="24"/>
      <c r="AC13" s="25"/>
    </row>
    <row r="14" spans="2:29" x14ac:dyDescent="0.25">
      <c r="B14" s="401"/>
      <c r="C14" s="48" t="s">
        <v>12</v>
      </c>
      <c r="D14" s="39"/>
      <c r="E14" s="20"/>
      <c r="F14" s="20"/>
      <c r="G14" s="20"/>
      <c r="H14" s="20"/>
      <c r="I14" s="20">
        <v>0</v>
      </c>
      <c r="J14" s="20"/>
      <c r="K14" s="41">
        <v>134</v>
      </c>
      <c r="L14" s="21"/>
      <c r="M14" s="18"/>
      <c r="N14" s="401"/>
      <c r="O14" s="38" t="s">
        <v>12</v>
      </c>
      <c r="P14" s="20"/>
      <c r="Q14" s="20"/>
      <c r="R14" s="20"/>
      <c r="S14" s="20"/>
      <c r="T14" s="20"/>
      <c r="U14" s="20"/>
      <c r="V14" s="20"/>
      <c r="W14" s="20"/>
      <c r="X14" s="49">
        <f>'Input data &amp; Output tariffs'!D13</f>
        <v>1358000</v>
      </c>
      <c r="Y14" s="35">
        <f t="shared" si="0"/>
        <v>1.5173014826649981E-2</v>
      </c>
      <c r="Z14" s="44"/>
      <c r="AA14" s="23" t="s">
        <v>6</v>
      </c>
      <c r="AB14" s="395">
        <f>(AB7-AB16)*AC9</f>
        <v>78472695.510000005</v>
      </c>
      <c r="AC14" s="396"/>
    </row>
    <row r="15" spans="2:29" x14ac:dyDescent="0.25">
      <c r="B15" s="401"/>
      <c r="C15" s="48" t="s">
        <v>13</v>
      </c>
      <c r="D15" s="39">
        <v>134</v>
      </c>
      <c r="E15" s="20">
        <v>134</v>
      </c>
      <c r="F15" s="20">
        <v>134</v>
      </c>
      <c r="G15" s="20">
        <v>134</v>
      </c>
      <c r="H15" s="20">
        <v>134</v>
      </c>
      <c r="I15" s="20"/>
      <c r="J15" s="20">
        <v>134</v>
      </c>
      <c r="K15" s="41"/>
      <c r="L15" s="21"/>
      <c r="M15" s="18"/>
      <c r="N15" s="401"/>
      <c r="O15" s="38" t="s">
        <v>13</v>
      </c>
      <c r="P15" s="20"/>
      <c r="Q15" s="20"/>
      <c r="R15" s="20"/>
      <c r="S15" s="20"/>
      <c r="T15" s="20"/>
      <c r="U15" s="20"/>
      <c r="V15" s="20"/>
      <c r="W15" s="20"/>
      <c r="X15" s="43">
        <v>0</v>
      </c>
      <c r="Y15" s="35">
        <f t="shared" si="0"/>
        <v>0</v>
      </c>
      <c r="Z15" s="44"/>
      <c r="AA15" s="23" t="s">
        <v>7</v>
      </c>
      <c r="AB15" s="395">
        <f>(AB7-AB16)*AC10</f>
        <v>159323351.48999998</v>
      </c>
      <c r="AC15" s="396"/>
    </row>
    <row r="16" spans="2:29" ht="14.25" thickBot="1" x14ac:dyDescent="0.3">
      <c r="B16" s="402"/>
      <c r="C16" s="53" t="s">
        <v>14</v>
      </c>
      <c r="D16" s="54"/>
      <c r="E16" s="55"/>
      <c r="F16" s="55"/>
      <c r="G16" s="55"/>
      <c r="H16" s="55"/>
      <c r="I16" s="55">
        <v>134</v>
      </c>
      <c r="J16" s="55"/>
      <c r="K16" s="56">
        <v>0</v>
      </c>
      <c r="L16" s="21"/>
      <c r="M16" s="18"/>
      <c r="N16" s="402"/>
      <c r="O16" s="53" t="s">
        <v>14</v>
      </c>
      <c r="P16" s="20"/>
      <c r="Q16" s="20"/>
      <c r="R16" s="20"/>
      <c r="S16" s="20"/>
      <c r="T16" s="20"/>
      <c r="U16" s="20"/>
      <c r="V16" s="20"/>
      <c r="W16" s="20"/>
      <c r="X16" s="49">
        <v>0</v>
      </c>
      <c r="Y16" s="35">
        <f t="shared" si="0"/>
        <v>0</v>
      </c>
      <c r="Z16" s="14"/>
      <c r="AA16" s="52"/>
      <c r="AB16" s="359"/>
      <c r="AC16" s="360"/>
    </row>
    <row r="17" spans="2:29" x14ac:dyDescent="0.25">
      <c r="B17" s="58"/>
      <c r="C17" s="20"/>
      <c r="D17" s="20"/>
      <c r="E17" s="20"/>
      <c r="F17" s="20"/>
      <c r="G17" s="20"/>
      <c r="H17" s="20"/>
      <c r="I17" s="20"/>
      <c r="J17" s="20"/>
      <c r="K17" s="20"/>
      <c r="L17" s="21"/>
      <c r="M17" s="18"/>
      <c r="N17" s="58"/>
      <c r="O17" s="38" t="s">
        <v>47</v>
      </c>
      <c r="P17" s="59"/>
      <c r="Q17" s="60"/>
      <c r="R17" s="60"/>
      <c r="S17" s="60"/>
      <c r="T17" s="60"/>
      <c r="U17" s="60"/>
      <c r="V17" s="60"/>
      <c r="W17" s="60"/>
      <c r="X17" s="61">
        <v>0</v>
      </c>
      <c r="Y17" s="35"/>
      <c r="Z17" s="14"/>
      <c r="AA17" s="57"/>
      <c r="AB17" s="57"/>
      <c r="AC17" s="57"/>
    </row>
    <row r="18" spans="2:29" ht="14.25" thickBot="1" x14ac:dyDescent="0.3">
      <c r="B18" s="62"/>
      <c r="C18" s="6"/>
      <c r="D18" s="6"/>
      <c r="E18" s="6"/>
      <c r="F18" s="6"/>
      <c r="G18" s="6"/>
      <c r="H18" s="6"/>
      <c r="I18" s="6"/>
      <c r="J18" s="6"/>
      <c r="K18" s="6"/>
      <c r="L18" s="63"/>
      <c r="M18" s="18"/>
      <c r="N18" s="62"/>
      <c r="O18" s="64" t="s">
        <v>0</v>
      </c>
      <c r="P18" s="65">
        <v>1E-13</v>
      </c>
      <c r="Q18" s="66">
        <f>'Input data &amp; Output tariffs'!D19</f>
        <v>8089000</v>
      </c>
      <c r="R18" s="66">
        <f>'Input data &amp; Output tariffs'!D20</f>
        <v>15796000</v>
      </c>
      <c r="S18" s="66">
        <f>'Input data &amp; Output tariffs'!D21</f>
        <v>12870000</v>
      </c>
      <c r="T18" s="66">
        <f>'Input data &amp; Output tariffs'!D22</f>
        <v>17327000</v>
      </c>
      <c r="U18" s="66">
        <v>9.9999999999999998E-20</v>
      </c>
      <c r="V18" s="66">
        <f>'Input data &amp; Output tariffs'!D23</f>
        <v>71764000</v>
      </c>
      <c r="W18" s="67">
        <f>'Input data &amp; Output tariffs'!D24</f>
        <v>1358000</v>
      </c>
      <c r="X18" s="68"/>
      <c r="Y18" s="63"/>
      <c r="Z18" s="14"/>
      <c r="AA18" s="69"/>
      <c r="AB18" s="69"/>
      <c r="AC18" s="69"/>
    </row>
    <row r="19" spans="2:29" ht="15.6" customHeight="1" thickBot="1" x14ac:dyDescent="0.3">
      <c r="B19" s="18"/>
      <c r="C19" s="18"/>
      <c r="D19" s="18"/>
      <c r="E19" s="18"/>
      <c r="F19" s="18"/>
      <c r="G19" s="18"/>
      <c r="H19" s="18"/>
      <c r="I19" s="18"/>
      <c r="J19" s="18"/>
      <c r="K19" s="18"/>
      <c r="L19" s="18"/>
      <c r="M19" s="18"/>
      <c r="N19" s="18"/>
      <c r="O19" s="18"/>
      <c r="P19" s="70">
        <f t="shared" ref="P19:W19" si="1">P18/SUM($P$18:$W$18)</f>
        <v>7.8613880066664574E-22</v>
      </c>
      <c r="Q19" s="70">
        <f t="shared" si="1"/>
        <v>6.3590767585924968E-2</v>
      </c>
      <c r="R19" s="70">
        <f t="shared" si="1"/>
        <v>0.12417848495330336</v>
      </c>
      <c r="S19" s="70">
        <f t="shared" si="1"/>
        <v>0.1011760636457973</v>
      </c>
      <c r="T19" s="70">
        <f t="shared" si="1"/>
        <v>0.13621426999150971</v>
      </c>
      <c r="U19" s="70">
        <f t="shared" si="1"/>
        <v>7.8613880066664571E-28</v>
      </c>
      <c r="V19" s="70">
        <f t="shared" si="1"/>
        <v>0.56416464891041163</v>
      </c>
      <c r="W19" s="70">
        <f t="shared" si="1"/>
        <v>1.0675764913053049E-2</v>
      </c>
      <c r="X19" s="18"/>
      <c r="Y19" s="18"/>
      <c r="AA19" s="203"/>
      <c r="AB19" s="203"/>
      <c r="AC19" s="204"/>
    </row>
    <row r="20" spans="2:29" ht="5.25" customHeight="1" x14ac:dyDescent="0.25">
      <c r="B20" s="71"/>
      <c r="C20" s="72"/>
      <c r="D20" s="72"/>
      <c r="E20" s="72"/>
      <c r="F20" s="72"/>
      <c r="G20" s="72"/>
      <c r="H20" s="72"/>
      <c r="I20" s="72"/>
      <c r="J20" s="72"/>
      <c r="K20" s="72"/>
      <c r="L20" s="73"/>
      <c r="M20" s="18"/>
      <c r="N20" s="71"/>
      <c r="O20" s="72"/>
      <c r="P20" s="72"/>
      <c r="Q20" s="72"/>
      <c r="R20" s="72"/>
      <c r="S20" s="72"/>
      <c r="T20" s="72"/>
      <c r="U20" s="72"/>
      <c r="V20" s="72"/>
      <c r="W20" s="72"/>
      <c r="X20" s="72"/>
      <c r="Y20" s="73"/>
      <c r="AA20" s="205"/>
      <c r="AB20" s="100"/>
      <c r="AC20" s="100"/>
    </row>
    <row r="21" spans="2:29" x14ac:dyDescent="0.25">
      <c r="B21" s="299" t="s">
        <v>17</v>
      </c>
      <c r="C21" s="16"/>
      <c r="D21" s="16"/>
      <c r="E21" s="16"/>
      <c r="F21" s="16"/>
      <c r="G21" s="16"/>
      <c r="H21" s="16"/>
      <c r="I21" s="16"/>
      <c r="J21" s="16"/>
      <c r="K21" s="16"/>
      <c r="L21" s="17"/>
      <c r="M21" s="18"/>
      <c r="N21" s="299" t="s">
        <v>16</v>
      </c>
      <c r="O21" s="16"/>
      <c r="P21" s="16"/>
      <c r="Q21" s="16"/>
      <c r="R21" s="16"/>
      <c r="S21" s="16"/>
      <c r="T21" s="16"/>
      <c r="U21" s="16"/>
      <c r="V21" s="16"/>
      <c r="W21" s="16"/>
      <c r="X21" s="16"/>
      <c r="Y21" s="17"/>
      <c r="AA21" s="100"/>
      <c r="AB21" s="398"/>
      <c r="AC21" s="398"/>
    </row>
    <row r="22" spans="2:29" x14ac:dyDescent="0.25">
      <c r="B22" s="19"/>
      <c r="C22" s="20"/>
      <c r="D22" s="378" t="s">
        <v>1</v>
      </c>
      <c r="E22" s="379"/>
      <c r="F22" s="379"/>
      <c r="G22" s="379"/>
      <c r="H22" s="379"/>
      <c r="I22" s="379"/>
      <c r="J22" s="379"/>
      <c r="K22" s="380"/>
      <c r="L22" s="74">
        <f>SUMPRODUCT(L24:L31,X9:X16)/SUM(X9:X16)</f>
        <v>137.61447863353089</v>
      </c>
      <c r="M22" s="18"/>
      <c r="N22" s="19"/>
      <c r="O22" s="20"/>
      <c r="P22" s="378" t="s">
        <v>1</v>
      </c>
      <c r="Q22" s="379"/>
      <c r="R22" s="379"/>
      <c r="S22" s="379"/>
      <c r="T22" s="379"/>
      <c r="U22" s="379"/>
      <c r="V22" s="379"/>
      <c r="W22" s="380"/>
      <c r="X22" s="75"/>
      <c r="Y22" s="21"/>
      <c r="AA22" s="100"/>
      <c r="AB22" s="205"/>
      <c r="AC22" s="100"/>
    </row>
    <row r="23" spans="2:29" x14ac:dyDescent="0.25">
      <c r="B23" s="19"/>
      <c r="C23" s="26" t="s">
        <v>3</v>
      </c>
      <c r="D23" s="194" t="s">
        <v>26</v>
      </c>
      <c r="E23" s="195" t="s">
        <v>37</v>
      </c>
      <c r="F23" s="195" t="s">
        <v>66</v>
      </c>
      <c r="G23" s="195" t="s">
        <v>67</v>
      </c>
      <c r="H23" s="195" t="s">
        <v>11</v>
      </c>
      <c r="I23" s="195" t="s">
        <v>12</v>
      </c>
      <c r="J23" s="195" t="s">
        <v>13</v>
      </c>
      <c r="K23" s="196" t="s">
        <v>14</v>
      </c>
      <c r="L23" s="76" t="s">
        <v>0</v>
      </c>
      <c r="M23" s="18"/>
      <c r="N23" s="19"/>
      <c r="O23" s="26" t="s">
        <v>20</v>
      </c>
      <c r="P23" s="194" t="s">
        <v>26</v>
      </c>
      <c r="Q23" s="195" t="s">
        <v>37</v>
      </c>
      <c r="R23" s="195" t="s">
        <v>66</v>
      </c>
      <c r="S23" s="195" t="s">
        <v>67</v>
      </c>
      <c r="T23" s="195" t="s">
        <v>11</v>
      </c>
      <c r="U23" s="195" t="s">
        <v>12</v>
      </c>
      <c r="V23" s="195" t="s">
        <v>13</v>
      </c>
      <c r="W23" s="196" t="s">
        <v>14</v>
      </c>
      <c r="X23" s="381" t="s">
        <v>23</v>
      </c>
      <c r="Y23" s="397"/>
      <c r="AA23" s="100"/>
      <c r="AB23" s="100"/>
      <c r="AC23" s="206"/>
    </row>
    <row r="24" spans="2:29" x14ac:dyDescent="0.25">
      <c r="B24" s="400" t="s">
        <v>2</v>
      </c>
      <c r="C24" s="29" t="s">
        <v>26</v>
      </c>
      <c r="D24" s="20"/>
      <c r="E24" s="20"/>
      <c r="F24" s="20"/>
      <c r="G24" s="20"/>
      <c r="H24" s="20"/>
      <c r="I24" s="20"/>
      <c r="J24" s="20"/>
      <c r="K24" s="20"/>
      <c r="L24" s="77">
        <f>(SUMPRODUCT(D9:H9,$P$18:$T$18)+J9*$V$18)/(SUM($P$18:$T$18)+$V$18)</f>
        <v>162.70333582314893</v>
      </c>
      <c r="M24" s="18"/>
      <c r="N24" s="400" t="s">
        <v>2</v>
      </c>
      <c r="O24" s="29" t="s">
        <v>26</v>
      </c>
      <c r="P24" s="20"/>
      <c r="Q24" s="20"/>
      <c r="R24" s="20"/>
      <c r="S24" s="20"/>
      <c r="T24" s="20"/>
      <c r="U24" s="20"/>
      <c r="V24" s="20"/>
      <c r="W24" s="20"/>
      <c r="X24" s="34">
        <f t="shared" ref="X24:X31" si="2">$L$22*X9</f>
        <v>1368575990.0104647</v>
      </c>
      <c r="Y24" s="78">
        <f t="shared" ref="Y24:Y31" si="3">X24/SUM($X$24:$X$31)</f>
        <v>0.11111607691534173</v>
      </c>
      <c r="AA24" s="100"/>
      <c r="AB24" s="207"/>
      <c r="AC24" s="206"/>
    </row>
    <row r="25" spans="2:29" x14ac:dyDescent="0.25">
      <c r="B25" s="401"/>
      <c r="C25" s="38" t="s">
        <v>37</v>
      </c>
      <c r="D25" s="20"/>
      <c r="E25" s="20"/>
      <c r="F25" s="20"/>
      <c r="G25" s="20"/>
      <c r="H25" s="20"/>
      <c r="I25" s="20"/>
      <c r="J25" s="20"/>
      <c r="K25" s="20"/>
      <c r="L25" s="79">
        <f>(SUMPRODUCT(D10:H10,$P$18:$T$18)+J10*$V$18)/(SUM($P$18:$T$18)+$V$18)</f>
        <v>137.93776520509195</v>
      </c>
      <c r="M25" s="18"/>
      <c r="N25" s="401"/>
      <c r="O25" s="38" t="s">
        <v>37</v>
      </c>
      <c r="P25" s="20"/>
      <c r="Q25" s="20"/>
      <c r="R25" s="20"/>
      <c r="S25" s="20"/>
      <c r="T25" s="20"/>
      <c r="U25" s="20"/>
      <c r="V25" s="20"/>
      <c r="W25" s="20"/>
      <c r="X25" s="42">
        <f t="shared" si="2"/>
        <v>250733580.07029328</v>
      </c>
      <c r="Y25" s="80">
        <f t="shared" si="3"/>
        <v>2.0357314443414039E-2</v>
      </c>
      <c r="AA25" s="100"/>
      <c r="AB25" s="207"/>
      <c r="AC25" s="206"/>
    </row>
    <row r="26" spans="2:29" x14ac:dyDescent="0.25">
      <c r="B26" s="401"/>
      <c r="C26" s="38" t="s">
        <v>66</v>
      </c>
      <c r="D26" s="20"/>
      <c r="E26" s="20"/>
      <c r="F26" s="20"/>
      <c r="G26" s="20"/>
      <c r="H26" s="20"/>
      <c r="I26" s="20"/>
      <c r="J26" s="20"/>
      <c r="K26" s="20"/>
      <c r="L26" s="79">
        <f>(SUMPRODUCT(D11:H11,$P$18:$T$18)+J11*$V$18)/(SUM($P$18:$T$18)+$V$18)</f>
        <v>123.83552516567869</v>
      </c>
      <c r="M26" s="18"/>
      <c r="N26" s="401"/>
      <c r="O26" s="38" t="s">
        <v>66</v>
      </c>
      <c r="P26" s="20"/>
      <c r="Q26" s="20"/>
      <c r="R26" s="20"/>
      <c r="S26" s="20"/>
      <c r="T26" s="20"/>
      <c r="U26" s="20"/>
      <c r="V26" s="20"/>
      <c r="W26" s="20"/>
      <c r="X26" s="42">
        <f t="shared" si="2"/>
        <v>998805885.92216718</v>
      </c>
      <c r="Y26" s="80">
        <f t="shared" si="3"/>
        <v>8.109406598808952E-2</v>
      </c>
      <c r="AA26" s="100"/>
      <c r="AB26" s="205"/>
      <c r="AC26" s="100"/>
    </row>
    <row r="27" spans="2:29" x14ac:dyDescent="0.25">
      <c r="B27" s="401"/>
      <c r="C27" s="38" t="s">
        <v>67</v>
      </c>
      <c r="D27" s="20"/>
      <c r="E27" s="20"/>
      <c r="F27" s="20"/>
      <c r="G27" s="20"/>
      <c r="H27" s="20"/>
      <c r="I27" s="20"/>
      <c r="J27" s="20"/>
      <c r="K27" s="20"/>
      <c r="L27" s="79">
        <f>(SUMPRODUCT(D12:H12,$P$18:$T$18)+J12*$V$18)/(SUM($P$18:$T$18)+$V$18)</f>
        <v>142.45823466776855</v>
      </c>
      <c r="M27" s="18"/>
      <c r="N27" s="401"/>
      <c r="O27" s="38" t="s">
        <v>67</v>
      </c>
      <c r="P27" s="20"/>
      <c r="Q27" s="20"/>
      <c r="R27" s="20"/>
      <c r="S27" s="20"/>
      <c r="T27" s="20"/>
      <c r="U27" s="20"/>
      <c r="V27" s="20"/>
      <c r="W27" s="20"/>
      <c r="X27" s="42">
        <f t="shared" si="2"/>
        <v>629173396.31250322</v>
      </c>
      <c r="Y27" s="80">
        <f t="shared" si="3"/>
        <v>5.1083228120356199E-2</v>
      </c>
      <c r="AA27" s="100"/>
      <c r="AB27" s="205"/>
      <c r="AC27" s="100"/>
    </row>
    <row r="28" spans="2:29" x14ac:dyDescent="0.25">
      <c r="B28" s="401"/>
      <c r="C28" s="38" t="s">
        <v>11</v>
      </c>
      <c r="D28" s="20"/>
      <c r="E28" s="20"/>
      <c r="F28" s="20"/>
      <c r="G28" s="20"/>
      <c r="H28" s="20"/>
      <c r="I28" s="20"/>
      <c r="J28" s="20"/>
      <c r="K28" s="20"/>
      <c r="L28" s="79">
        <f>(SUMPRODUCT(D13:H13,$P$18:$T$18)+J13*$V$18)/(SUM($P$18:$T$18)+$V$18)</f>
        <v>135.02210638399313</v>
      </c>
      <c r="M28" s="18"/>
      <c r="N28" s="401"/>
      <c r="O28" s="38" t="s">
        <v>11</v>
      </c>
      <c r="P28" s="20"/>
      <c r="Q28" s="20"/>
      <c r="R28" s="20"/>
      <c r="S28" s="20"/>
      <c r="T28" s="20"/>
      <c r="U28" s="20"/>
      <c r="V28" s="20"/>
      <c r="W28" s="20"/>
      <c r="X28" s="42">
        <f t="shared" si="2"/>
        <v>8882464137.8798847</v>
      </c>
      <c r="Y28" s="80">
        <f t="shared" si="3"/>
        <v>0.7211762997061486</v>
      </c>
      <c r="AA28" s="100"/>
      <c r="AB28" s="205"/>
      <c r="AC28" s="100"/>
    </row>
    <row r="29" spans="2:29" x14ac:dyDescent="0.25">
      <c r="B29" s="401"/>
      <c r="C29" s="38" t="s">
        <v>12</v>
      </c>
      <c r="D29" s="20"/>
      <c r="E29" s="20"/>
      <c r="F29" s="20"/>
      <c r="G29" s="20"/>
      <c r="H29" s="20"/>
      <c r="I29" s="20"/>
      <c r="J29" s="20"/>
      <c r="K29" s="20"/>
      <c r="L29" s="79">
        <f>(K14*$W$18)/$W$18</f>
        <v>134</v>
      </c>
      <c r="M29" s="18"/>
      <c r="N29" s="401"/>
      <c r="O29" s="38" t="s">
        <v>12</v>
      </c>
      <c r="P29" s="20"/>
      <c r="Q29" s="20"/>
      <c r="R29" s="20"/>
      <c r="S29" s="20"/>
      <c r="T29" s="20"/>
      <c r="U29" s="20"/>
      <c r="V29" s="20"/>
      <c r="W29" s="20"/>
      <c r="X29" s="42">
        <f t="shared" si="2"/>
        <v>186880461.98433495</v>
      </c>
      <c r="Y29" s="80">
        <f t="shared" si="3"/>
        <v>1.5173014826649981E-2</v>
      </c>
      <c r="AA29" s="100"/>
      <c r="AB29" s="399"/>
      <c r="AC29" s="399"/>
    </row>
    <row r="30" spans="2:29" x14ac:dyDescent="0.25">
      <c r="B30" s="401"/>
      <c r="C30" s="38" t="s">
        <v>13</v>
      </c>
      <c r="D30" s="20"/>
      <c r="E30" s="20"/>
      <c r="F30" s="20"/>
      <c r="G30" s="20"/>
      <c r="H30" s="20"/>
      <c r="I30" s="20"/>
      <c r="J30" s="20"/>
      <c r="K30" s="20"/>
      <c r="L30" s="79">
        <f>(SUMPRODUCT(D15:H15,$P$18:$T$18)+J15*$V$18)/(SUM($P$18:$T$18)+$V$18)</f>
        <v>134</v>
      </c>
      <c r="M30" s="18"/>
      <c r="N30" s="401"/>
      <c r="O30" s="38" t="s">
        <v>13</v>
      </c>
      <c r="P30" s="20"/>
      <c r="Q30" s="20"/>
      <c r="R30" s="20"/>
      <c r="S30" s="20"/>
      <c r="T30" s="20"/>
      <c r="U30" s="20"/>
      <c r="V30" s="20"/>
      <c r="W30" s="20"/>
      <c r="X30" s="307">
        <f t="shared" si="2"/>
        <v>0</v>
      </c>
      <c r="Y30" s="80">
        <f t="shared" si="3"/>
        <v>0</v>
      </c>
      <c r="AA30" s="100"/>
      <c r="AB30" s="399"/>
      <c r="AC30" s="399"/>
    </row>
    <row r="31" spans="2:29" x14ac:dyDescent="0.25">
      <c r="B31" s="402"/>
      <c r="C31" s="53" t="s">
        <v>14</v>
      </c>
      <c r="D31" s="20"/>
      <c r="E31" s="20"/>
      <c r="F31" s="20"/>
      <c r="G31" s="20"/>
      <c r="H31" s="20"/>
      <c r="I31" s="20"/>
      <c r="J31" s="20"/>
      <c r="K31" s="20"/>
      <c r="L31" s="81">
        <f>(K16*$W$18)/$W$18</f>
        <v>0</v>
      </c>
      <c r="M31" s="18"/>
      <c r="N31" s="402"/>
      <c r="O31" s="53" t="s">
        <v>14</v>
      </c>
      <c r="P31" s="20"/>
      <c r="Q31" s="20"/>
      <c r="R31" s="20"/>
      <c r="S31" s="20"/>
      <c r="T31" s="20"/>
      <c r="U31" s="20"/>
      <c r="V31" s="20"/>
      <c r="W31" s="20"/>
      <c r="X31" s="308">
        <f t="shared" si="2"/>
        <v>0</v>
      </c>
      <c r="Y31" s="82">
        <f t="shared" si="3"/>
        <v>0</v>
      </c>
      <c r="AA31" s="100"/>
      <c r="AB31" s="399"/>
      <c r="AC31" s="399"/>
    </row>
    <row r="32" spans="2:29" x14ac:dyDescent="0.25">
      <c r="B32" s="19"/>
      <c r="C32" s="26" t="s">
        <v>0</v>
      </c>
      <c r="D32" s="83">
        <f>SUMPRODUCT(D9:D13,$X$9:$X$13)/SUM($X$9:$X$13)</f>
        <v>111.6043020999966</v>
      </c>
      <c r="E32" s="84">
        <f>SUMPRODUCT(E9:E13,$X$9:$X$13)/SUM($X$9:$X$13)</f>
        <v>156.31430743224078</v>
      </c>
      <c r="F32" s="84">
        <f>SUMPRODUCT(F9:F13,$X$9:$X$13)/SUM($X$9:$X$13)</f>
        <v>157.67997458675109</v>
      </c>
      <c r="G32" s="84">
        <f>SUMPRODUCT(G9:G13,$X$9:$X$13)/SUM($X$9:$X$13)</f>
        <v>250.16557185482682</v>
      </c>
      <c r="H32" s="84">
        <f>SUMPRODUCT(H9:H13,$X$9:$X$13)/SUM($X$9:$X$13)</f>
        <v>42.36702857855984</v>
      </c>
      <c r="I32" s="84">
        <f>(SUMPRODUCT(I14:I14,$X$14:$X$14)+I16*$X$16)/SUM($X$14:$X$14,$X$16)</f>
        <v>0</v>
      </c>
      <c r="J32" s="84">
        <f>SUMPRODUCT(J9:J13,$X$9:$X$13)/SUM($X$9:$X$13)</f>
        <v>134</v>
      </c>
      <c r="K32" s="85">
        <f>(SUMPRODUCT(K14:K14,$X$14:$X$14)+K16*$X$16)/SUM($X$14:$X$14,$X$16)</f>
        <v>134</v>
      </c>
      <c r="L32" s="21"/>
      <c r="M32" s="18"/>
      <c r="N32" s="19"/>
      <c r="O32" s="384" t="s">
        <v>23</v>
      </c>
      <c r="P32" s="86">
        <f t="shared" ref="P32:W32" si="4">D32*P18</f>
        <v>1.116043020999966E-11</v>
      </c>
      <c r="Q32" s="87">
        <f t="shared" si="4"/>
        <v>1264426432.8193958</v>
      </c>
      <c r="R32" s="87">
        <f t="shared" si="4"/>
        <v>2490712878.57232</v>
      </c>
      <c r="S32" s="87">
        <f t="shared" si="4"/>
        <v>3219630909.7716212</v>
      </c>
      <c r="T32" s="87">
        <f t="shared" si="4"/>
        <v>734093504.18070638</v>
      </c>
      <c r="U32" s="87">
        <f t="shared" si="4"/>
        <v>0</v>
      </c>
      <c r="V32" s="87">
        <f t="shared" si="4"/>
        <v>9616376000</v>
      </c>
      <c r="W32" s="88">
        <f t="shared" si="4"/>
        <v>181972000</v>
      </c>
      <c r="X32" s="20"/>
      <c r="Y32" s="21"/>
    </row>
    <row r="33" spans="2:37" ht="14.25" thickBot="1" x14ac:dyDescent="0.3">
      <c r="B33" s="62"/>
      <c r="C33" s="6"/>
      <c r="D33" s="6"/>
      <c r="E33" s="6"/>
      <c r="F33" s="6"/>
      <c r="G33" s="6"/>
      <c r="H33" s="6"/>
      <c r="I33" s="6"/>
      <c r="J33" s="6"/>
      <c r="K33" s="6"/>
      <c r="L33" s="63"/>
      <c r="M33" s="18"/>
      <c r="N33" s="62"/>
      <c r="O33" s="385"/>
      <c r="P33" s="89">
        <f t="shared" ref="P33:W33" si="5">P32/SUM($P$32:$W$32)</f>
        <v>6.3747616611293025E-22</v>
      </c>
      <c r="Q33" s="90">
        <f t="shared" si="5"/>
        <v>7.2223175949198609E-2</v>
      </c>
      <c r="R33" s="90">
        <f t="shared" si="5"/>
        <v>0.14226782183519709</v>
      </c>
      <c r="S33" s="90">
        <f t="shared" si="5"/>
        <v>0.18390312291195818</v>
      </c>
      <c r="T33" s="90">
        <f t="shared" si="5"/>
        <v>4.1930920565609389E-2</v>
      </c>
      <c r="U33" s="90">
        <f t="shared" si="5"/>
        <v>0</v>
      </c>
      <c r="V33" s="90">
        <f t="shared" si="5"/>
        <v>0.54928084213884287</v>
      </c>
      <c r="W33" s="91">
        <f t="shared" si="5"/>
        <v>1.0394116599193865E-2</v>
      </c>
      <c r="X33" s="92"/>
      <c r="Y33" s="63"/>
    </row>
    <row r="34" spans="2:37" ht="9" customHeight="1" thickBot="1" x14ac:dyDescent="0.3">
      <c r="B34" s="18"/>
      <c r="C34" s="18"/>
      <c r="D34" s="18"/>
      <c r="E34" s="18"/>
      <c r="F34" s="18"/>
      <c r="G34" s="18"/>
      <c r="H34" s="18"/>
      <c r="I34" s="18"/>
      <c r="J34" s="18"/>
      <c r="K34" s="18"/>
      <c r="L34" s="18"/>
      <c r="M34" s="18"/>
      <c r="N34" s="18"/>
      <c r="O34" s="18"/>
      <c r="P34" s="18"/>
      <c r="Q34" s="18"/>
      <c r="R34" s="18"/>
      <c r="S34" s="18"/>
      <c r="T34" s="18"/>
      <c r="U34" s="18"/>
      <c r="V34" s="18"/>
      <c r="W34" s="18"/>
      <c r="X34" s="18"/>
      <c r="Y34" s="18"/>
    </row>
    <row r="35" spans="2:37" ht="5.25" customHeight="1" x14ac:dyDescent="0.25">
      <c r="B35" s="71"/>
      <c r="C35" s="72"/>
      <c r="D35" s="72"/>
      <c r="E35" s="72"/>
      <c r="F35" s="72"/>
      <c r="G35" s="72"/>
      <c r="H35" s="72"/>
      <c r="I35" s="72"/>
      <c r="J35" s="72"/>
      <c r="K35" s="72"/>
      <c r="L35" s="73"/>
      <c r="M35" s="18"/>
      <c r="N35" s="71"/>
      <c r="O35" s="72"/>
      <c r="P35" s="72"/>
      <c r="Q35" s="72"/>
      <c r="R35" s="72"/>
      <c r="S35" s="72"/>
      <c r="T35" s="72"/>
      <c r="U35" s="72"/>
      <c r="V35" s="72"/>
      <c r="W35" s="72"/>
      <c r="X35" s="72"/>
      <c r="Y35" s="73"/>
      <c r="AB35" s="93"/>
      <c r="AC35" s="93"/>
      <c r="AD35" s="94"/>
      <c r="AE35" s="94"/>
      <c r="AF35" s="94"/>
      <c r="AG35" s="94"/>
      <c r="AH35" s="94"/>
      <c r="AI35" s="95"/>
      <c r="AJ35" s="94"/>
      <c r="AK35" s="94"/>
    </row>
    <row r="36" spans="2:37" x14ac:dyDescent="0.25">
      <c r="B36" s="299" t="s">
        <v>32</v>
      </c>
      <c r="C36" s="16"/>
      <c r="D36" s="16"/>
      <c r="E36" s="16"/>
      <c r="F36" s="16"/>
      <c r="G36" s="16"/>
      <c r="H36" s="16"/>
      <c r="I36" s="16"/>
      <c r="J36" s="16"/>
      <c r="K36" s="16"/>
      <c r="L36" s="17"/>
      <c r="M36" s="18"/>
      <c r="N36" s="299" t="s">
        <v>15</v>
      </c>
      <c r="O36" s="16"/>
      <c r="P36" s="16"/>
      <c r="Q36" s="16"/>
      <c r="R36" s="16"/>
      <c r="S36" s="16"/>
      <c r="T36" s="16"/>
      <c r="U36" s="16"/>
      <c r="V36" s="16"/>
      <c r="W36" s="16"/>
      <c r="X36" s="16"/>
      <c r="Y36" s="17"/>
      <c r="AB36" s="7"/>
      <c r="AC36" s="392"/>
      <c r="AD36" s="96"/>
      <c r="AE36" s="97"/>
      <c r="AF36" s="97"/>
      <c r="AG36" s="97"/>
      <c r="AH36" s="97"/>
      <c r="AI36" s="97"/>
      <c r="AJ36" s="97"/>
      <c r="AK36" s="97"/>
    </row>
    <row r="37" spans="2:37" x14ac:dyDescent="0.25">
      <c r="B37" s="19"/>
      <c r="C37" s="20"/>
      <c r="D37" s="381" t="s">
        <v>1</v>
      </c>
      <c r="E37" s="382"/>
      <c r="F37" s="382"/>
      <c r="G37" s="382"/>
      <c r="H37" s="382"/>
      <c r="I37" s="382"/>
      <c r="J37" s="382"/>
      <c r="K37" s="383"/>
      <c r="L37" s="98"/>
      <c r="M37" s="18"/>
      <c r="N37" s="19"/>
      <c r="O37" s="20"/>
      <c r="P37" s="378" t="s">
        <v>1</v>
      </c>
      <c r="Q37" s="379"/>
      <c r="R37" s="379"/>
      <c r="S37" s="379"/>
      <c r="T37" s="379"/>
      <c r="U37" s="379"/>
      <c r="V37" s="379"/>
      <c r="W37" s="380"/>
      <c r="X37" s="20"/>
      <c r="Y37" s="21"/>
      <c r="AB37" s="7"/>
      <c r="AC37" s="392"/>
      <c r="AD37" s="97"/>
      <c r="AE37" s="96"/>
      <c r="AF37" s="97"/>
      <c r="AG37" s="97"/>
      <c r="AH37" s="97"/>
      <c r="AI37" s="97"/>
      <c r="AJ37" s="97"/>
      <c r="AK37" s="97"/>
    </row>
    <row r="38" spans="2:37" x14ac:dyDescent="0.25">
      <c r="B38" s="19"/>
      <c r="C38" s="59" t="s">
        <v>8</v>
      </c>
      <c r="D38" s="194" t="s">
        <v>26</v>
      </c>
      <c r="E38" s="195" t="s">
        <v>37</v>
      </c>
      <c r="F38" s="195" t="s">
        <v>66</v>
      </c>
      <c r="G38" s="195" t="s">
        <v>67</v>
      </c>
      <c r="H38" s="195" t="s">
        <v>11</v>
      </c>
      <c r="I38" s="195" t="s">
        <v>12</v>
      </c>
      <c r="J38" s="195" t="s">
        <v>13</v>
      </c>
      <c r="K38" s="196" t="s">
        <v>14</v>
      </c>
      <c r="L38" s="99" t="s">
        <v>25</v>
      </c>
      <c r="M38" s="18"/>
      <c r="N38" s="19"/>
      <c r="O38" s="26" t="s">
        <v>9</v>
      </c>
      <c r="P38" s="194" t="s">
        <v>26</v>
      </c>
      <c r="Q38" s="195" t="s">
        <v>37</v>
      </c>
      <c r="R38" s="195" t="s">
        <v>66</v>
      </c>
      <c r="S38" s="195" t="s">
        <v>67</v>
      </c>
      <c r="T38" s="195" t="s">
        <v>11</v>
      </c>
      <c r="U38" s="195" t="s">
        <v>12</v>
      </c>
      <c r="V38" s="195" t="s">
        <v>13</v>
      </c>
      <c r="W38" s="196" t="s">
        <v>14</v>
      </c>
      <c r="X38" s="26" t="s">
        <v>10</v>
      </c>
      <c r="Y38" s="21"/>
      <c r="AB38" s="7"/>
      <c r="AC38" s="100"/>
      <c r="AD38" s="97"/>
      <c r="AE38" s="97"/>
      <c r="AF38" s="96"/>
      <c r="AG38" s="97"/>
      <c r="AH38" s="97"/>
      <c r="AI38" s="97"/>
      <c r="AJ38" s="97"/>
      <c r="AK38" s="97"/>
    </row>
    <row r="39" spans="2:37" x14ac:dyDescent="0.25">
      <c r="B39" s="400" t="s">
        <v>2</v>
      </c>
      <c r="C39" s="29" t="s">
        <v>26</v>
      </c>
      <c r="D39" s="30"/>
      <c r="E39" s="31"/>
      <c r="F39" s="31"/>
      <c r="G39" s="31"/>
      <c r="H39" s="31"/>
      <c r="I39" s="31"/>
      <c r="J39" s="31"/>
      <c r="K39" s="31"/>
      <c r="L39" s="101">
        <f t="shared" ref="L39:L44" si="6">X39/(X9+$X$17*Y24)</f>
        <v>0.87678009754080966</v>
      </c>
      <c r="M39" s="18"/>
      <c r="N39" s="400" t="s">
        <v>2</v>
      </c>
      <c r="O39" s="29" t="s">
        <v>26</v>
      </c>
      <c r="P39" s="20"/>
      <c r="Q39" s="20"/>
      <c r="R39" s="20"/>
      <c r="S39" s="20"/>
      <c r="T39" s="20"/>
      <c r="U39" s="20"/>
      <c r="V39" s="20"/>
      <c r="W39" s="20"/>
      <c r="X39" s="309">
        <f t="shared" ref="X39:X46" si="7">Y24*$AB$14</f>
        <v>8719578.0700433515</v>
      </c>
      <c r="Y39" s="21"/>
      <c r="AB39" s="7"/>
      <c r="AC39" s="100"/>
      <c r="AD39" s="97"/>
      <c r="AE39" s="97"/>
      <c r="AF39" s="97"/>
      <c r="AG39" s="96"/>
      <c r="AH39" s="97"/>
      <c r="AI39" s="97"/>
      <c r="AJ39" s="97"/>
      <c r="AK39" s="97"/>
    </row>
    <row r="40" spans="2:37" x14ac:dyDescent="0.25">
      <c r="B40" s="401"/>
      <c r="C40" s="38" t="s">
        <v>37</v>
      </c>
      <c r="D40" s="39"/>
      <c r="E40" s="20"/>
      <c r="F40" s="20"/>
      <c r="G40" s="20"/>
      <c r="H40" s="20"/>
      <c r="I40" s="20"/>
      <c r="J40" s="20"/>
      <c r="K40" s="20"/>
      <c r="L40" s="103">
        <f t="shared" si="6"/>
        <v>0.87678009754080966</v>
      </c>
      <c r="M40" s="18"/>
      <c r="N40" s="401"/>
      <c r="O40" s="38" t="s">
        <v>37</v>
      </c>
      <c r="P40" s="20"/>
      <c r="Q40" s="20"/>
      <c r="R40" s="20"/>
      <c r="S40" s="20"/>
      <c r="T40" s="20"/>
      <c r="U40" s="20"/>
      <c r="V40" s="20"/>
      <c r="W40" s="20"/>
      <c r="X40" s="102">
        <f t="shared" si="7"/>
        <v>1597493.3377193552</v>
      </c>
      <c r="Y40" s="21"/>
      <c r="AB40" s="7"/>
      <c r="AC40" s="100"/>
      <c r="AD40" s="97"/>
      <c r="AE40" s="97"/>
      <c r="AF40" s="97"/>
      <c r="AG40" s="96"/>
      <c r="AH40" s="97"/>
      <c r="AI40" s="97"/>
      <c r="AJ40" s="97"/>
      <c r="AK40" s="97"/>
    </row>
    <row r="41" spans="2:37" x14ac:dyDescent="0.25">
      <c r="B41" s="401"/>
      <c r="C41" s="38" t="s">
        <v>66</v>
      </c>
      <c r="D41" s="39"/>
      <c r="E41" s="20"/>
      <c r="F41" s="20"/>
      <c r="G41" s="20"/>
      <c r="H41" s="20"/>
      <c r="I41" s="20"/>
      <c r="J41" s="20"/>
      <c r="K41" s="20"/>
      <c r="L41" s="103">
        <f t="shared" si="6"/>
        <v>0.87678009754080966</v>
      </c>
      <c r="M41" s="18"/>
      <c r="N41" s="401"/>
      <c r="O41" s="38" t="s">
        <v>66</v>
      </c>
      <c r="P41" s="20"/>
      <c r="Q41" s="20"/>
      <c r="R41" s="104"/>
      <c r="S41" s="104"/>
      <c r="T41" s="104"/>
      <c r="U41" s="104"/>
      <c r="V41" s="104"/>
      <c r="W41" s="104"/>
      <c r="X41" s="102">
        <f t="shared" si="7"/>
        <v>6363669.9479511967</v>
      </c>
      <c r="Y41" s="21"/>
      <c r="AB41" s="7"/>
      <c r="AC41" s="100"/>
      <c r="AD41" s="97"/>
      <c r="AE41" s="97"/>
      <c r="AF41" s="97"/>
      <c r="AG41" s="96"/>
      <c r="AH41" s="97"/>
      <c r="AI41" s="97"/>
      <c r="AJ41" s="97"/>
      <c r="AK41" s="97"/>
    </row>
    <row r="42" spans="2:37" x14ac:dyDescent="0.25">
      <c r="B42" s="401"/>
      <c r="C42" s="38" t="s">
        <v>67</v>
      </c>
      <c r="D42" s="39"/>
      <c r="E42" s="20"/>
      <c r="F42" s="20"/>
      <c r="G42" s="20"/>
      <c r="H42" s="20"/>
      <c r="I42" s="20"/>
      <c r="J42" s="20"/>
      <c r="K42" s="20"/>
      <c r="L42" s="103">
        <f t="shared" si="6"/>
        <v>0.87678009754080966</v>
      </c>
      <c r="M42" s="18"/>
      <c r="N42" s="401"/>
      <c r="O42" s="38" t="s">
        <v>67</v>
      </c>
      <c r="P42" s="20"/>
      <c r="Q42" s="20"/>
      <c r="R42" s="104"/>
      <c r="S42" s="104"/>
      <c r="T42" s="104"/>
      <c r="U42" s="104"/>
      <c r="V42" s="104"/>
      <c r="W42" s="104"/>
      <c r="X42" s="102">
        <f t="shared" si="7"/>
        <v>4008638.6059565819</v>
      </c>
      <c r="Y42" s="21"/>
      <c r="AB42" s="7"/>
      <c r="AC42" s="100"/>
      <c r="AD42" s="97"/>
      <c r="AE42" s="97"/>
      <c r="AF42" s="97"/>
      <c r="AG42" s="96"/>
      <c r="AH42" s="97"/>
      <c r="AI42" s="97"/>
      <c r="AJ42" s="97"/>
      <c r="AK42" s="97"/>
    </row>
    <row r="43" spans="2:37" x14ac:dyDescent="0.25">
      <c r="B43" s="401"/>
      <c r="C43" s="38" t="s">
        <v>11</v>
      </c>
      <c r="D43" s="39"/>
      <c r="E43" s="20"/>
      <c r="F43" s="20"/>
      <c r="G43" s="20"/>
      <c r="H43" s="20"/>
      <c r="I43" s="20"/>
      <c r="J43" s="20"/>
      <c r="K43" s="20"/>
      <c r="L43" s="103">
        <f t="shared" si="6"/>
        <v>0.87678009754080977</v>
      </c>
      <c r="M43" s="18"/>
      <c r="N43" s="401"/>
      <c r="O43" s="38" t="s">
        <v>11</v>
      </c>
      <c r="P43" s="20"/>
      <c r="Q43" s="20"/>
      <c r="R43" s="104"/>
      <c r="S43" s="104"/>
      <c r="T43" s="104"/>
      <c r="U43" s="104"/>
      <c r="V43" s="104"/>
      <c r="W43" s="104"/>
      <c r="X43" s="102">
        <f t="shared" si="7"/>
        <v>56592648.175869107</v>
      </c>
      <c r="Y43" s="21"/>
      <c r="AB43" s="7"/>
      <c r="AC43" s="100"/>
      <c r="AD43" s="97"/>
      <c r="AE43" s="97"/>
      <c r="AF43" s="97"/>
      <c r="AG43" s="96"/>
      <c r="AH43" s="97"/>
      <c r="AI43" s="97"/>
      <c r="AJ43" s="97"/>
      <c r="AK43" s="97"/>
    </row>
    <row r="44" spans="2:37" x14ac:dyDescent="0.25">
      <c r="B44" s="401"/>
      <c r="C44" s="38" t="s">
        <v>12</v>
      </c>
      <c r="D44" s="39"/>
      <c r="E44" s="20"/>
      <c r="F44" s="20"/>
      <c r="G44" s="20"/>
      <c r="H44" s="20"/>
      <c r="I44" s="20"/>
      <c r="J44" s="20"/>
      <c r="K44" s="20"/>
      <c r="L44" s="103">
        <f t="shared" si="6"/>
        <v>0.87678009754080966</v>
      </c>
      <c r="M44" s="18"/>
      <c r="N44" s="401"/>
      <c r="O44" s="38" t="s">
        <v>12</v>
      </c>
      <c r="P44" s="20"/>
      <c r="Q44" s="20"/>
      <c r="R44" s="104"/>
      <c r="S44" s="104"/>
      <c r="T44" s="104"/>
      <c r="U44" s="104"/>
      <c r="V44" s="104"/>
      <c r="W44" s="104"/>
      <c r="X44" s="102">
        <f t="shared" si="7"/>
        <v>1190667.3724604195</v>
      </c>
      <c r="Y44" s="21"/>
      <c r="AB44" s="7"/>
      <c r="AC44" s="100"/>
      <c r="AD44" s="97"/>
      <c r="AE44" s="97"/>
      <c r="AF44" s="97"/>
      <c r="AG44" s="96"/>
      <c r="AH44" s="97"/>
      <c r="AI44" s="97"/>
      <c r="AJ44" s="97"/>
      <c r="AK44" s="97"/>
    </row>
    <row r="45" spans="2:37" x14ac:dyDescent="0.25">
      <c r="B45" s="401"/>
      <c r="C45" s="38" t="s">
        <v>13</v>
      </c>
      <c r="D45" s="39"/>
      <c r="E45" s="20"/>
      <c r="F45" s="20"/>
      <c r="G45" s="20"/>
      <c r="H45" s="20"/>
      <c r="I45" s="20"/>
      <c r="J45" s="20"/>
      <c r="K45" s="20"/>
      <c r="L45" s="105" t="s">
        <v>33</v>
      </c>
      <c r="M45" s="18"/>
      <c r="N45" s="401"/>
      <c r="O45" s="38" t="s">
        <v>13</v>
      </c>
      <c r="P45" s="20"/>
      <c r="Q45" s="20"/>
      <c r="R45" s="104"/>
      <c r="S45" s="104"/>
      <c r="T45" s="104"/>
      <c r="U45" s="104"/>
      <c r="V45" s="104"/>
      <c r="W45" s="104"/>
      <c r="X45" s="310">
        <f t="shared" si="7"/>
        <v>0</v>
      </c>
      <c r="Y45" s="21"/>
      <c r="AB45" s="7"/>
      <c r="AC45" s="100"/>
      <c r="AD45" s="97"/>
      <c r="AE45" s="97"/>
      <c r="AF45" s="97"/>
      <c r="AG45" s="96"/>
      <c r="AH45" s="97"/>
      <c r="AI45" s="97"/>
      <c r="AJ45" s="97"/>
      <c r="AK45" s="97"/>
    </row>
    <row r="46" spans="2:37" x14ac:dyDescent="0.25">
      <c r="B46" s="402"/>
      <c r="C46" s="53" t="s">
        <v>14</v>
      </c>
      <c r="D46" s="39"/>
      <c r="E46" s="20"/>
      <c r="F46" s="20"/>
      <c r="G46" s="20"/>
      <c r="H46" s="20"/>
      <c r="I46" s="20"/>
      <c r="J46" s="20"/>
      <c r="K46" s="20"/>
      <c r="L46" s="312" t="s">
        <v>33</v>
      </c>
      <c r="M46" s="18"/>
      <c r="N46" s="402"/>
      <c r="O46" s="53" t="s">
        <v>14</v>
      </c>
      <c r="P46" s="20"/>
      <c r="Q46" s="20"/>
      <c r="R46" s="104"/>
      <c r="S46" s="104"/>
      <c r="T46" s="104"/>
      <c r="U46" s="104"/>
      <c r="V46" s="104"/>
      <c r="W46" s="104"/>
      <c r="X46" s="311">
        <f t="shared" si="7"/>
        <v>0</v>
      </c>
      <c r="Y46" s="21"/>
      <c r="AB46" s="7"/>
      <c r="AC46" s="100"/>
      <c r="AD46" s="97"/>
      <c r="AE46" s="97"/>
      <c r="AF46" s="97"/>
      <c r="AG46" s="96"/>
      <c r="AH46" s="97"/>
      <c r="AI46" s="97"/>
      <c r="AJ46" s="97"/>
      <c r="AK46" s="97"/>
    </row>
    <row r="47" spans="2:37" x14ac:dyDescent="0.25">
      <c r="B47" s="19"/>
      <c r="C47" s="59" t="s">
        <v>25</v>
      </c>
      <c r="D47" s="106">
        <f t="shared" ref="D47:K47" si="8">P47/P18</f>
        <v>1.01564839280108</v>
      </c>
      <c r="E47" s="107">
        <f t="shared" si="8"/>
        <v>1.4225291689304342</v>
      </c>
      <c r="F47" s="107">
        <f t="shared" si="8"/>
        <v>1.4349573426162194</v>
      </c>
      <c r="G47" s="107">
        <f t="shared" si="8"/>
        <v>2.2766170856107677</v>
      </c>
      <c r="H47" s="107">
        <f t="shared" si="8"/>
        <v>0.38555865386817417</v>
      </c>
      <c r="I47" s="107">
        <f t="shared" si="8"/>
        <v>0</v>
      </c>
      <c r="J47" s="107">
        <f t="shared" si="8"/>
        <v>1.2194591254502265</v>
      </c>
      <c r="K47" s="108">
        <f t="shared" si="8"/>
        <v>1.2194591254502263</v>
      </c>
      <c r="L47" s="21"/>
      <c r="M47" s="18"/>
      <c r="N47" s="19"/>
      <c r="O47" s="26" t="s">
        <v>10</v>
      </c>
      <c r="P47" s="109">
        <f t="shared" ref="P47:W47" si="9">P33*$AB$15</f>
        <v>1.01564839280108E-13</v>
      </c>
      <c r="Q47" s="109">
        <f t="shared" si="9"/>
        <v>11506838.447478283</v>
      </c>
      <c r="R47" s="109">
        <f t="shared" si="9"/>
        <v>22666586.183965802</v>
      </c>
      <c r="S47" s="109">
        <f t="shared" si="9"/>
        <v>29300061.891810581</v>
      </c>
      <c r="T47" s="109">
        <f t="shared" si="9"/>
        <v>6680574.7955738539</v>
      </c>
      <c r="U47" s="109">
        <f t="shared" si="9"/>
        <v>0</v>
      </c>
      <c r="V47" s="109">
        <f t="shared" si="9"/>
        <v>87513264.67881006</v>
      </c>
      <c r="W47" s="110">
        <f t="shared" si="9"/>
        <v>1656025.4923614073</v>
      </c>
      <c r="X47" s="20"/>
      <c r="Y47" s="21"/>
      <c r="AB47" s="8"/>
      <c r="AC47" s="111"/>
      <c r="AD47" s="97"/>
      <c r="AE47" s="97"/>
      <c r="AF47" s="97"/>
      <c r="AG47" s="97"/>
      <c r="AH47" s="97"/>
      <c r="AI47" s="96"/>
      <c r="AJ47" s="97"/>
      <c r="AK47" s="97"/>
    </row>
    <row r="48" spans="2:37" ht="14.25" thickBot="1" x14ac:dyDescent="0.3">
      <c r="B48" s="62"/>
      <c r="C48" s="64" t="s">
        <v>24</v>
      </c>
      <c r="D48" s="6"/>
      <c r="E48" s="6"/>
      <c r="F48" s="6"/>
      <c r="G48" s="6"/>
      <c r="H48" s="6"/>
      <c r="I48" s="6"/>
      <c r="J48" s="112"/>
      <c r="K48" s="113">
        <f>K47*1.11</f>
        <v>1.3535996292497512</v>
      </c>
      <c r="L48" s="63"/>
      <c r="M48" s="18"/>
      <c r="N48" s="62"/>
      <c r="O48" s="114"/>
      <c r="P48" s="115"/>
      <c r="Q48" s="116"/>
      <c r="R48" s="6"/>
      <c r="S48" s="6"/>
      <c r="T48" s="6"/>
      <c r="U48" s="6"/>
      <c r="V48" s="6"/>
      <c r="W48" s="6"/>
      <c r="X48" s="6"/>
      <c r="Y48" s="63"/>
      <c r="AB48" s="7"/>
      <c r="AC48" s="100"/>
      <c r="AD48" s="97"/>
      <c r="AE48" s="97"/>
      <c r="AF48" s="97"/>
      <c r="AG48" s="97"/>
      <c r="AH48" s="97"/>
      <c r="AI48" s="97"/>
      <c r="AJ48" s="96"/>
      <c r="AK48" s="97"/>
    </row>
    <row r="49" spans="2:37" ht="9" customHeight="1" x14ac:dyDescent="0.25">
      <c r="B49" s="18"/>
      <c r="C49" s="9"/>
      <c r="D49" s="18"/>
      <c r="E49" s="18"/>
      <c r="F49" s="18"/>
      <c r="G49" s="18"/>
      <c r="H49" s="18"/>
      <c r="I49" s="18"/>
      <c r="J49" s="18"/>
      <c r="K49" s="18"/>
      <c r="L49" s="18"/>
      <c r="M49" s="18"/>
      <c r="N49" s="18"/>
      <c r="O49" s="18"/>
      <c r="P49" s="18"/>
      <c r="Q49" s="18"/>
      <c r="R49" s="18"/>
      <c r="S49" s="18"/>
      <c r="T49" s="18"/>
      <c r="U49" s="18"/>
      <c r="V49" s="18"/>
      <c r="W49" s="18"/>
      <c r="X49" s="18"/>
      <c r="Y49" s="18"/>
      <c r="AB49" s="7"/>
      <c r="AC49" s="100"/>
      <c r="AD49" s="97"/>
      <c r="AE49" s="97"/>
      <c r="AF49" s="97"/>
      <c r="AG49" s="97"/>
      <c r="AH49" s="97"/>
      <c r="AI49" s="97"/>
      <c r="AJ49" s="97"/>
      <c r="AK49" s="96"/>
    </row>
    <row r="50" spans="2:37" ht="9" customHeight="1" x14ac:dyDescent="0.25">
      <c r="B50" s="18"/>
      <c r="C50" s="9"/>
      <c r="D50" s="18"/>
      <c r="E50" s="18"/>
      <c r="F50" s="18"/>
      <c r="G50" s="18"/>
      <c r="H50" s="18"/>
      <c r="I50" s="18"/>
      <c r="J50" s="18"/>
      <c r="K50" s="18"/>
      <c r="L50" s="18"/>
      <c r="M50" s="18"/>
      <c r="N50" s="18"/>
      <c r="O50" s="18"/>
      <c r="P50" s="18"/>
      <c r="Q50" s="18"/>
      <c r="R50" s="18"/>
      <c r="S50" s="18"/>
      <c r="T50" s="18"/>
      <c r="U50" s="18"/>
      <c r="V50" s="18"/>
      <c r="W50" s="18"/>
      <c r="X50" s="18"/>
      <c r="Y50" s="18"/>
      <c r="AB50" s="7"/>
      <c r="AC50" s="100"/>
      <c r="AD50" s="97"/>
      <c r="AE50" s="97"/>
      <c r="AF50" s="97"/>
      <c r="AG50" s="97"/>
      <c r="AH50" s="97"/>
      <c r="AI50" s="97"/>
      <c r="AJ50" s="97"/>
      <c r="AK50" s="96"/>
    </row>
    <row r="51" spans="2:37" ht="9" customHeight="1" x14ac:dyDescent="0.25">
      <c r="B51" s="18"/>
      <c r="C51" s="9"/>
      <c r="D51" s="18"/>
      <c r="E51" s="18"/>
      <c r="F51" s="18"/>
      <c r="G51" s="18"/>
      <c r="H51" s="18"/>
      <c r="I51" s="18"/>
      <c r="J51" s="18"/>
      <c r="K51" s="18"/>
      <c r="L51" s="18"/>
      <c r="M51" s="18"/>
      <c r="N51" s="18"/>
      <c r="O51" s="18"/>
      <c r="P51" s="18"/>
      <c r="Q51" s="18"/>
      <c r="R51" s="18"/>
      <c r="S51" s="18"/>
      <c r="T51" s="18"/>
      <c r="U51" s="18"/>
      <c r="V51" s="18"/>
      <c r="W51" s="18"/>
      <c r="X51" s="18"/>
      <c r="Y51" s="18"/>
      <c r="AB51" s="7"/>
      <c r="AC51" s="100"/>
      <c r="AD51" s="97"/>
      <c r="AE51" s="97"/>
      <c r="AF51" s="97"/>
      <c r="AG51" s="97"/>
      <c r="AH51" s="97"/>
      <c r="AI51" s="97"/>
      <c r="AJ51" s="97"/>
      <c r="AK51" s="96"/>
    </row>
    <row r="52" spans="2:37" ht="14.45" customHeight="1" x14ac:dyDescent="0.25">
      <c r="B52" s="305" t="s">
        <v>68</v>
      </c>
      <c r="C52" s="306"/>
      <c r="D52" s="306"/>
      <c r="E52" s="306"/>
      <c r="F52" s="306"/>
      <c r="G52" s="306"/>
      <c r="H52" s="306"/>
      <c r="I52" s="306"/>
      <c r="J52" s="280"/>
      <c r="K52" s="216"/>
      <c r="L52" s="118"/>
      <c r="M52" s="18"/>
      <c r="W52" s="18"/>
      <c r="X52" s="18"/>
      <c r="Y52" s="18"/>
    </row>
    <row r="53" spans="2:37" ht="15" customHeight="1" x14ac:dyDescent="0.25">
      <c r="B53" s="3"/>
      <c r="C53" s="3"/>
      <c r="D53" s="3"/>
      <c r="E53" s="365" t="s">
        <v>87</v>
      </c>
      <c r="F53" s="366"/>
      <c r="G53" s="365" t="s">
        <v>48</v>
      </c>
      <c r="H53" s="366"/>
      <c r="I53" s="365" t="s">
        <v>75</v>
      </c>
      <c r="J53" s="366"/>
      <c r="K53" s="365" t="s">
        <v>42</v>
      </c>
      <c r="L53" s="366"/>
    </row>
    <row r="54" spans="2:37" ht="15" customHeight="1" x14ac:dyDescent="0.25">
      <c r="B54" s="3"/>
      <c r="C54" s="3" t="s">
        <v>49</v>
      </c>
      <c r="D54" s="3"/>
      <c r="E54" s="367"/>
      <c r="F54" s="368"/>
      <c r="G54" s="367"/>
      <c r="H54" s="368"/>
      <c r="I54" s="367"/>
      <c r="J54" s="368"/>
      <c r="K54" s="367"/>
      <c r="L54" s="368"/>
    </row>
    <row r="55" spans="2:37" x14ac:dyDescent="0.25">
      <c r="B55" s="5"/>
      <c r="C55" s="117"/>
      <c r="D55" s="117"/>
      <c r="E55" s="367"/>
      <c r="F55" s="368"/>
      <c r="G55" s="367"/>
      <c r="H55" s="368"/>
      <c r="I55" s="369"/>
      <c r="J55" s="370"/>
      <c r="K55" s="369"/>
      <c r="L55" s="370"/>
    </row>
    <row r="56" spans="2:37" x14ac:dyDescent="0.25">
      <c r="B56" s="377" t="s">
        <v>35</v>
      </c>
      <c r="C56" s="390" t="s">
        <v>30</v>
      </c>
      <c r="D56" s="391"/>
      <c r="E56" s="405">
        <f>L39/$H$68*100</f>
        <v>0.85410110769605052</v>
      </c>
      <c r="F56" s="371"/>
      <c r="G56" s="405">
        <v>0.85410110769605052</v>
      </c>
      <c r="H56" s="372"/>
      <c r="I56" s="371">
        <v>0.85499999999999998</v>
      </c>
      <c r="J56" s="372"/>
      <c r="K56" s="403">
        <f t="shared" ref="K56:K63" si="10">I56/G56-1</f>
        <v>1.0524424987274905E-3</v>
      </c>
      <c r="L56" s="404"/>
    </row>
    <row r="57" spans="2:37" x14ac:dyDescent="0.25">
      <c r="B57" s="377"/>
      <c r="C57" s="388" t="s">
        <v>31</v>
      </c>
      <c r="D57" s="389" t="s">
        <v>31</v>
      </c>
      <c r="E57" s="406">
        <f>E56*1.11</f>
        <v>0.94805222954261614</v>
      </c>
      <c r="F57" s="373"/>
      <c r="G57" s="406">
        <v>0.94805222954261614</v>
      </c>
      <c r="H57" s="374"/>
      <c r="I57" s="373">
        <v>0.95</v>
      </c>
      <c r="J57" s="374"/>
      <c r="K57" s="363">
        <f t="shared" si="10"/>
        <v>2.0544969957230208E-3</v>
      </c>
      <c r="L57" s="364"/>
    </row>
    <row r="58" spans="2:37" x14ac:dyDescent="0.25">
      <c r="B58" s="377" t="s">
        <v>36</v>
      </c>
      <c r="C58" s="390" t="s">
        <v>37</v>
      </c>
      <c r="D58" s="391" t="s">
        <v>37</v>
      </c>
      <c r="E58" s="405">
        <f>E47/$H$68*100</f>
        <v>1.3857337117040054</v>
      </c>
      <c r="F58" s="371"/>
      <c r="G58" s="405">
        <v>1.3857337117040054</v>
      </c>
      <c r="H58" s="372"/>
      <c r="I58" s="371">
        <v>1.3879999999999999</v>
      </c>
      <c r="J58" s="372"/>
      <c r="K58" s="403">
        <f t="shared" si="10"/>
        <v>1.6354428537410648E-3</v>
      </c>
      <c r="L58" s="404"/>
    </row>
    <row r="59" spans="2:37" x14ac:dyDescent="0.25">
      <c r="B59" s="377"/>
      <c r="C59" s="386" t="s">
        <v>66</v>
      </c>
      <c r="D59" s="387" t="s">
        <v>27</v>
      </c>
      <c r="E59" s="407">
        <f>F47/$H$68*100</f>
        <v>1.3978404154732182</v>
      </c>
      <c r="F59" s="375"/>
      <c r="G59" s="407">
        <v>1.3978404154732182</v>
      </c>
      <c r="H59" s="376"/>
      <c r="I59" s="375">
        <v>1.41</v>
      </c>
      <c r="J59" s="376"/>
      <c r="K59" s="361">
        <f t="shared" si="10"/>
        <v>8.6988359988613428E-3</v>
      </c>
      <c r="L59" s="362"/>
    </row>
    <row r="60" spans="2:37" x14ac:dyDescent="0.25">
      <c r="B60" s="377"/>
      <c r="C60" s="386" t="s">
        <v>67</v>
      </c>
      <c r="D60" s="387" t="s">
        <v>28</v>
      </c>
      <c r="E60" s="407">
        <f>G47/$H$68*100</f>
        <v>2.2177295995583499</v>
      </c>
      <c r="F60" s="375"/>
      <c r="G60" s="407">
        <v>2.2177295995583499</v>
      </c>
      <c r="H60" s="376"/>
      <c r="I60" s="375">
        <v>2.2530000000000001</v>
      </c>
      <c r="J60" s="376"/>
      <c r="K60" s="361">
        <f t="shared" si="10"/>
        <v>1.5903832662320205E-2</v>
      </c>
      <c r="L60" s="362"/>
    </row>
    <row r="61" spans="2:37" x14ac:dyDescent="0.25">
      <c r="B61" s="377"/>
      <c r="C61" s="386" t="s">
        <v>38</v>
      </c>
      <c r="D61" s="387" t="s">
        <v>11</v>
      </c>
      <c r="E61" s="407">
        <f>H47/$H$68*100</f>
        <v>0.3755857076070071</v>
      </c>
      <c r="F61" s="375"/>
      <c r="G61" s="407">
        <v>0.3755857076070071</v>
      </c>
      <c r="H61" s="376"/>
      <c r="I61" s="375">
        <v>0.35899999999999999</v>
      </c>
      <c r="J61" s="376"/>
      <c r="K61" s="361">
        <f t="shared" si="10"/>
        <v>-4.4159581344776599E-2</v>
      </c>
      <c r="L61" s="362"/>
    </row>
    <row r="62" spans="2:37" x14ac:dyDescent="0.25">
      <c r="B62" s="377"/>
      <c r="C62" s="386" t="s">
        <v>40</v>
      </c>
      <c r="D62" s="387" t="s">
        <v>13</v>
      </c>
      <c r="E62" s="407">
        <f>J47/$H$68*100</f>
        <v>1.1879163233271464</v>
      </c>
      <c r="F62" s="375"/>
      <c r="G62" s="407">
        <v>1.1879163233271464</v>
      </c>
      <c r="H62" s="376"/>
      <c r="I62" s="375">
        <v>1.1870000000000001</v>
      </c>
      <c r="J62" s="376"/>
      <c r="K62" s="361">
        <f t="shared" si="10"/>
        <v>-7.7137026333629066E-4</v>
      </c>
      <c r="L62" s="362"/>
    </row>
    <row r="63" spans="2:37" x14ac:dyDescent="0.25">
      <c r="B63" s="377"/>
      <c r="C63" s="388" t="s">
        <v>41</v>
      </c>
      <c r="D63" s="389" t="s">
        <v>14</v>
      </c>
      <c r="E63" s="406">
        <f>K48/$H$68*100</f>
        <v>1.3185871188931324</v>
      </c>
      <c r="F63" s="373"/>
      <c r="G63" s="406">
        <v>1.3185871188931324</v>
      </c>
      <c r="H63" s="374"/>
      <c r="I63" s="373">
        <v>1.3169999999999999</v>
      </c>
      <c r="J63" s="374"/>
      <c r="K63" s="363">
        <f t="shared" si="10"/>
        <v>-1.203651143251494E-3</v>
      </c>
      <c r="L63" s="364"/>
      <c r="N63" s="280"/>
      <c r="O63" s="280"/>
      <c r="P63" s="280"/>
      <c r="Q63" s="280"/>
      <c r="R63" s="280"/>
      <c r="S63" s="280"/>
      <c r="T63" s="280"/>
      <c r="U63" s="280"/>
      <c r="V63" s="280"/>
    </row>
    <row r="64" spans="2:37" x14ac:dyDescent="0.25">
      <c r="B64" s="14"/>
      <c r="L64" s="119"/>
      <c r="N64" s="280"/>
      <c r="O64" s="280"/>
      <c r="P64" s="280"/>
      <c r="Q64" s="280"/>
      <c r="R64" s="280"/>
      <c r="S64" s="280"/>
      <c r="T64" s="216"/>
      <c r="U64" s="216"/>
      <c r="V64" s="216"/>
    </row>
    <row r="65" spans="2:22" x14ac:dyDescent="0.25">
      <c r="L65" s="119"/>
      <c r="N65" s="280"/>
      <c r="O65" s="280"/>
      <c r="P65" s="280"/>
      <c r="Q65" s="280"/>
      <c r="R65" s="280"/>
      <c r="S65" s="280"/>
      <c r="T65" s="280"/>
      <c r="U65" s="280"/>
      <c r="V65" s="280"/>
    </row>
    <row r="66" spans="2:22" x14ac:dyDescent="0.25">
      <c r="B66" s="100"/>
      <c r="C66" s="216"/>
      <c r="D66" s="278">
        <v>2024</v>
      </c>
      <c r="E66" s="278">
        <v>2025</v>
      </c>
      <c r="F66" s="278">
        <v>2026</v>
      </c>
      <c r="G66" s="278">
        <v>2027</v>
      </c>
      <c r="H66" s="279" t="s">
        <v>29</v>
      </c>
      <c r="L66" s="119"/>
    </row>
    <row r="67" spans="2:22" x14ac:dyDescent="0.25">
      <c r="B67" s="279"/>
      <c r="C67" s="280"/>
      <c r="D67" s="279"/>
      <c r="E67" s="281">
        <f>'Input data &amp; Output tariffs'!J24</f>
        <v>1.7999999999999999E-2</v>
      </c>
      <c r="F67" s="281">
        <f>'Input data &amp; Output tariffs'!J25</f>
        <v>1.7000000000000001E-2</v>
      </c>
      <c r="G67" s="281">
        <f>'Input data &amp; Output tariffs'!K25</f>
        <v>1.7000000000000001E-2</v>
      </c>
      <c r="H67" s="280"/>
      <c r="L67" s="119"/>
    </row>
    <row r="68" spans="2:22" x14ac:dyDescent="0.25">
      <c r="B68" s="280" t="s">
        <v>100</v>
      </c>
      <c r="C68" s="280"/>
      <c r="D68" s="280">
        <v>100</v>
      </c>
      <c r="E68" s="297">
        <f>D68*(1+E67)</f>
        <v>101.8</v>
      </c>
      <c r="F68" s="297">
        <f t="shared" ref="F68:G68" si="11">E68*(1+F67)</f>
        <v>103.53059999999999</v>
      </c>
      <c r="G68" s="297">
        <f t="shared" si="11"/>
        <v>105.29062019999998</v>
      </c>
      <c r="H68" s="297">
        <f>AVERAGE(D68:G68)</f>
        <v>102.65530505</v>
      </c>
      <c r="L68" s="119"/>
    </row>
  </sheetData>
  <sheetProtection algorithmName="SHA-512" hashValue="MNbFXF1OdSGefI8mYWQDKhiVjpaofAA1DfnbdO3WOlSBWBIC+b+GQ4VVBKlTiJ/at1TBoK35HC2hNQjLOfOMZg==" saltValue="QJwslmWNoBpJ2ujS1DHqew==" spinCount="100000" sheet="1" objects="1" selectLockedCells="1" selectUnlockedCells="1"/>
  <mergeCells count="70">
    <mergeCell ref="E62:F62"/>
    <mergeCell ref="G62:H62"/>
    <mergeCell ref="E63:F63"/>
    <mergeCell ref="G63:H63"/>
    <mergeCell ref="E59:F59"/>
    <mergeCell ref="G59:H59"/>
    <mergeCell ref="E60:F60"/>
    <mergeCell ref="G60:H60"/>
    <mergeCell ref="E61:F61"/>
    <mergeCell ref="G61:H61"/>
    <mergeCell ref="E56:F56"/>
    <mergeCell ref="G56:H56"/>
    <mergeCell ref="E57:F57"/>
    <mergeCell ref="G57:H57"/>
    <mergeCell ref="E58:F58"/>
    <mergeCell ref="G58:H58"/>
    <mergeCell ref="K61:L61"/>
    <mergeCell ref="K56:L56"/>
    <mergeCell ref="K57:L57"/>
    <mergeCell ref="K58:L58"/>
    <mergeCell ref="K59:L59"/>
    <mergeCell ref="K60:L60"/>
    <mergeCell ref="B9:B16"/>
    <mergeCell ref="N9:N16"/>
    <mergeCell ref="B24:B31"/>
    <mergeCell ref="N24:N31"/>
    <mergeCell ref="B39:B46"/>
    <mergeCell ref="N39:N46"/>
    <mergeCell ref="AC36:AC37"/>
    <mergeCell ref="AB7:AC7"/>
    <mergeCell ref="AB15:AC15"/>
    <mergeCell ref="AB14:AC14"/>
    <mergeCell ref="X23:Y23"/>
    <mergeCell ref="AB21:AC21"/>
    <mergeCell ref="AB29:AC29"/>
    <mergeCell ref="AB30:AC30"/>
    <mergeCell ref="AB31:AC31"/>
    <mergeCell ref="C62:D62"/>
    <mergeCell ref="C63:D63"/>
    <mergeCell ref="C56:D56"/>
    <mergeCell ref="C57:D57"/>
    <mergeCell ref="C58:D58"/>
    <mergeCell ref="C59:D59"/>
    <mergeCell ref="C60:D60"/>
    <mergeCell ref="C61:D61"/>
    <mergeCell ref="G53:H55"/>
    <mergeCell ref="D7:K7"/>
    <mergeCell ref="P7:W7"/>
    <mergeCell ref="P22:W22"/>
    <mergeCell ref="P37:W37"/>
    <mergeCell ref="D22:K22"/>
    <mergeCell ref="D37:K37"/>
    <mergeCell ref="O32:O33"/>
    <mergeCell ref="K53:L55"/>
    <mergeCell ref="B2:Y2"/>
    <mergeCell ref="AB16:AC16"/>
    <mergeCell ref="K62:L62"/>
    <mergeCell ref="K63:L63"/>
    <mergeCell ref="I53:J55"/>
    <mergeCell ref="E53:F55"/>
    <mergeCell ref="I56:J56"/>
    <mergeCell ref="I57:J57"/>
    <mergeCell ref="I58:J58"/>
    <mergeCell ref="I59:J59"/>
    <mergeCell ref="I60:J60"/>
    <mergeCell ref="I61:J61"/>
    <mergeCell ref="I62:J62"/>
    <mergeCell ref="I63:J63"/>
    <mergeCell ref="B56:B57"/>
    <mergeCell ref="B58:B6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7BE2F-952F-4A63-B647-FC29DBB681EF}">
  <dimension ref="B1:W35"/>
  <sheetViews>
    <sheetView zoomScale="80" zoomScaleNormal="80" workbookViewId="0">
      <selection activeCell="L22" sqref="L22"/>
    </sheetView>
  </sheetViews>
  <sheetFormatPr defaultRowHeight="13.5" x14ac:dyDescent="0.25"/>
  <cols>
    <col min="1" max="1" width="3.42578125" style="4" customWidth="1"/>
    <col min="2" max="2" width="3.140625" style="4" customWidth="1"/>
    <col min="3" max="3" width="28.7109375" style="4" customWidth="1"/>
    <col min="4" max="4" width="12.140625" style="4" customWidth="1"/>
    <col min="5" max="12" width="13.5703125" style="4" customWidth="1"/>
    <col min="13" max="13" width="15.42578125" style="4" customWidth="1"/>
    <col min="14" max="14" width="7.140625" style="4" customWidth="1"/>
    <col min="15" max="15" width="3.140625" style="4" customWidth="1"/>
    <col min="16" max="17" width="9.140625" style="4"/>
    <col min="18" max="18" width="10.85546875" style="4" bestFit="1" customWidth="1"/>
    <col min="19" max="16384" width="9.140625" style="4"/>
  </cols>
  <sheetData>
    <row r="1" spans="2:15" ht="4.5" customHeight="1" x14ac:dyDescent="0.25"/>
    <row r="2" spans="2:15" x14ac:dyDescent="0.25">
      <c r="B2" s="228"/>
      <c r="C2" s="228" t="s">
        <v>57</v>
      </c>
      <c r="D2" s="228"/>
      <c r="E2" s="228"/>
      <c r="F2" s="228"/>
      <c r="G2" s="228"/>
      <c r="H2" s="228"/>
      <c r="I2" s="228"/>
      <c r="J2" s="228"/>
      <c r="K2" s="228"/>
      <c r="L2" s="228"/>
      <c r="M2" s="228"/>
      <c r="N2" s="228"/>
    </row>
    <row r="4" spans="2:15" ht="7.5" customHeight="1" thickBot="1" x14ac:dyDescent="0.3"/>
    <row r="5" spans="2:15" ht="5.25" customHeight="1" x14ac:dyDescent="0.25">
      <c r="C5" s="15"/>
      <c r="D5" s="12"/>
      <c r="E5" s="12"/>
      <c r="F5" s="222"/>
      <c r="G5" s="222"/>
      <c r="H5" s="12"/>
      <c r="I5" s="230"/>
      <c r="J5" s="100"/>
      <c r="K5" s="100"/>
      <c r="L5" s="100"/>
      <c r="M5" s="100"/>
      <c r="N5" s="100"/>
      <c r="O5" s="14"/>
    </row>
    <row r="6" spans="2:15" x14ac:dyDescent="0.25">
      <c r="C6" s="302" t="s">
        <v>99</v>
      </c>
      <c r="D6" s="235"/>
      <c r="E6" s="235"/>
      <c r="F6" s="236"/>
      <c r="G6" s="236"/>
      <c r="H6" s="235"/>
      <c r="I6" s="244"/>
      <c r="J6" s="40"/>
      <c r="K6" s="40"/>
      <c r="L6" s="40"/>
      <c r="M6" s="40"/>
      <c r="N6" s="209"/>
      <c r="O6" s="14"/>
    </row>
    <row r="7" spans="2:15" x14ac:dyDescent="0.25">
      <c r="C7" s="23"/>
      <c r="D7" s="14"/>
      <c r="E7" s="14"/>
      <c r="F7" s="40">
        <v>2024</v>
      </c>
      <c r="G7" s="209">
        <v>2025</v>
      </c>
      <c r="H7" s="40">
        <v>2026</v>
      </c>
      <c r="I7" s="218">
        <v>2027</v>
      </c>
      <c r="J7" s="93"/>
      <c r="K7" s="93"/>
      <c r="L7" s="93"/>
      <c r="M7" s="210"/>
      <c r="N7" s="40"/>
      <c r="O7" s="14"/>
    </row>
    <row r="8" spans="2:15" x14ac:dyDescent="0.25">
      <c r="B8" s="40"/>
      <c r="C8" s="23" t="s">
        <v>80</v>
      </c>
      <c r="D8" s="14"/>
      <c r="E8" s="44" t="s">
        <v>9</v>
      </c>
      <c r="F8" s="208">
        <f>'Input data &amp; Output tariffs'!J10</f>
        <v>17281505.366866872</v>
      </c>
      <c r="G8" s="208">
        <f>'Input data &amp; Output tariffs'!J11</f>
        <v>17372837.248998545</v>
      </c>
      <c r="H8" s="208">
        <f>'Input data &amp; Output tariffs'!J12</f>
        <v>17451530.345968071</v>
      </c>
      <c r="I8" s="225">
        <f>'Input data &amp; Output tariffs'!J13</f>
        <v>17566802.207120102</v>
      </c>
      <c r="J8" s="209"/>
      <c r="K8" s="209"/>
      <c r="L8" s="209"/>
      <c r="M8" s="209"/>
      <c r="N8" s="40"/>
      <c r="O8" s="14"/>
    </row>
    <row r="9" spans="2:15" x14ac:dyDescent="0.25">
      <c r="B9" s="40"/>
      <c r="C9" s="23"/>
      <c r="D9" s="14"/>
      <c r="E9" s="44"/>
      <c r="F9" s="14"/>
      <c r="G9" s="14"/>
      <c r="H9" s="40"/>
      <c r="I9" s="220"/>
      <c r="J9" s="40"/>
      <c r="K9" s="40"/>
      <c r="L9" s="40"/>
      <c r="M9" s="208"/>
      <c r="N9" s="211"/>
      <c r="O9" s="36"/>
    </row>
    <row r="10" spans="2:15" x14ac:dyDescent="0.25">
      <c r="B10" s="40"/>
      <c r="C10" s="23" t="s">
        <v>6</v>
      </c>
      <c r="D10" s="202">
        <f>'Input data &amp; Output tariffs'!J19</f>
        <v>0.33</v>
      </c>
      <c r="E10" s="44" t="s">
        <v>9</v>
      </c>
      <c r="F10" s="229">
        <f>F8*$D$10</f>
        <v>5702896.7710660677</v>
      </c>
      <c r="G10" s="229">
        <f>G8*$D$10</f>
        <v>5733036.2921695197</v>
      </c>
      <c r="H10" s="229">
        <f>H8*$D$10</f>
        <v>5759005.0141694639</v>
      </c>
      <c r="I10" s="231">
        <f>I8*$D$10</f>
        <v>5797044.7283496335</v>
      </c>
      <c r="J10" s="40"/>
      <c r="K10" s="40"/>
      <c r="L10" s="40"/>
      <c r="M10" s="212"/>
      <c r="N10" s="211"/>
      <c r="O10" s="36"/>
    </row>
    <row r="11" spans="2:15" ht="14.25" thickBot="1" x14ac:dyDescent="0.3">
      <c r="B11" s="40"/>
      <c r="C11" s="52" t="s">
        <v>7</v>
      </c>
      <c r="D11" s="232">
        <f>'Input data &amp; Output tariffs'!J20</f>
        <v>0.66999999999999993</v>
      </c>
      <c r="E11" s="245" t="s">
        <v>9</v>
      </c>
      <c r="F11" s="233">
        <f>F8-F10</f>
        <v>11578608.595800804</v>
      </c>
      <c r="G11" s="233">
        <f t="shared" ref="G11:I11" si="0">G8-G10</f>
        <v>11639800.956829026</v>
      </c>
      <c r="H11" s="233">
        <f t="shared" si="0"/>
        <v>11692525.331798607</v>
      </c>
      <c r="I11" s="234">
        <f t="shared" si="0"/>
        <v>11769757.478770468</v>
      </c>
      <c r="J11" s="40"/>
      <c r="K11" s="40"/>
      <c r="L11" s="40"/>
      <c r="M11" s="212"/>
      <c r="N11" s="211"/>
      <c r="O11" s="44"/>
    </row>
    <row r="12" spans="2:15" ht="14.25" thickBot="1" x14ac:dyDescent="0.3">
      <c r="B12" s="40"/>
      <c r="E12" s="246"/>
      <c r="J12" s="40"/>
      <c r="K12" s="40"/>
      <c r="L12" s="40"/>
      <c r="M12" s="213"/>
      <c r="N12" s="211"/>
      <c r="O12" s="44"/>
    </row>
    <row r="13" spans="2:15" ht="6" customHeight="1" x14ac:dyDescent="0.25">
      <c r="B13" s="40"/>
      <c r="C13" s="11"/>
      <c r="D13" s="12"/>
      <c r="E13" s="247"/>
      <c r="F13" s="12"/>
      <c r="G13" s="12"/>
      <c r="H13" s="12"/>
      <c r="I13" s="217"/>
      <c r="J13" s="40"/>
      <c r="K13" s="40"/>
      <c r="L13" s="40"/>
      <c r="M13" s="213"/>
      <c r="N13" s="211"/>
      <c r="O13" s="44"/>
    </row>
    <row r="14" spans="2:15" x14ac:dyDescent="0.25">
      <c r="B14" s="40"/>
      <c r="C14" s="303" t="s">
        <v>77</v>
      </c>
      <c r="D14" s="235"/>
      <c r="E14" s="248"/>
      <c r="F14" s="237"/>
      <c r="G14" s="237"/>
      <c r="H14" s="237"/>
      <c r="I14" s="238"/>
      <c r="J14" s="40"/>
      <c r="K14" s="40"/>
      <c r="L14" s="40"/>
      <c r="M14" s="213"/>
      <c r="N14" s="211"/>
      <c r="O14" s="44"/>
    </row>
    <row r="15" spans="2:15" x14ac:dyDescent="0.25">
      <c r="B15" s="40"/>
      <c r="C15" s="23"/>
      <c r="D15" s="14"/>
      <c r="E15" s="44"/>
      <c r="F15" s="40">
        <v>2024</v>
      </c>
      <c r="G15" s="209">
        <v>2025</v>
      </c>
      <c r="H15" s="40">
        <v>2026</v>
      </c>
      <c r="I15" s="218">
        <v>2027</v>
      </c>
      <c r="J15" s="40"/>
      <c r="K15" s="40"/>
      <c r="L15" s="40"/>
      <c r="M15" s="212"/>
      <c r="N15" s="211"/>
      <c r="O15" s="44"/>
    </row>
    <row r="16" spans="2:15" x14ac:dyDescent="0.25">
      <c r="B16" s="40"/>
      <c r="C16" s="219" t="s">
        <v>78</v>
      </c>
      <c r="D16" s="14"/>
      <c r="E16" s="44" t="s">
        <v>44</v>
      </c>
      <c r="F16" s="208">
        <f>'Input data &amp; Output tariffs'!D28</f>
        <v>2287024</v>
      </c>
      <c r="G16" s="208">
        <f>'Input data &amp; Output tariffs'!D29</f>
        <v>1718035</v>
      </c>
      <c r="H16" s="208">
        <f>'Input data &amp; Output tariffs'!D30</f>
        <v>1156599</v>
      </c>
      <c r="I16" s="225">
        <f>'Input data &amp; Output tariffs'!D31</f>
        <v>618947</v>
      </c>
      <c r="J16" s="40"/>
      <c r="K16" s="40"/>
      <c r="L16" s="40"/>
      <c r="M16" s="213"/>
      <c r="N16" s="211"/>
      <c r="O16" s="14"/>
    </row>
    <row r="17" spans="2:23" ht="14.25" thickBot="1" x14ac:dyDescent="0.3">
      <c r="C17" s="221" t="s">
        <v>79</v>
      </c>
      <c r="D17" s="223"/>
      <c r="E17" s="245" t="s">
        <v>44</v>
      </c>
      <c r="F17" s="233">
        <f>'Input data &amp; Output tariffs'!D32</f>
        <v>2287024</v>
      </c>
      <c r="G17" s="233">
        <f>'Input data &amp; Output tariffs'!D33</f>
        <v>1718035</v>
      </c>
      <c r="H17" s="233">
        <f>'Input data &amp; Output tariffs'!D34</f>
        <v>1156599</v>
      </c>
      <c r="I17" s="234">
        <f>'Input data &amp; Output tariffs'!D35</f>
        <v>618947</v>
      </c>
      <c r="J17" s="40"/>
      <c r="K17" s="40"/>
      <c r="L17" s="40"/>
      <c r="M17" s="214"/>
      <c r="N17" s="211"/>
      <c r="O17" s="14"/>
    </row>
    <row r="18" spans="2:23" x14ac:dyDescent="0.25">
      <c r="B18" s="40"/>
      <c r="E18" s="246"/>
      <c r="J18" s="208"/>
      <c r="K18" s="208"/>
      <c r="L18" s="208"/>
      <c r="M18" s="208"/>
      <c r="N18" s="40"/>
      <c r="O18" s="14"/>
    </row>
    <row r="19" spans="2:23" ht="15.6" customHeight="1" x14ac:dyDescent="0.25">
      <c r="B19" s="40"/>
      <c r="E19" s="246"/>
      <c r="J19" s="215"/>
      <c r="K19" s="215"/>
      <c r="L19" s="215"/>
      <c r="M19" s="40"/>
      <c r="N19" s="40"/>
    </row>
    <row r="20" spans="2:23" ht="5.25" customHeight="1" thickBot="1" x14ac:dyDescent="0.3">
      <c r="B20" s="40"/>
      <c r="C20" s="40"/>
      <c r="D20" s="40"/>
      <c r="E20" s="210"/>
      <c r="F20" s="40"/>
      <c r="G20" s="40"/>
      <c r="H20" s="40"/>
      <c r="I20" s="40"/>
      <c r="J20" s="40"/>
      <c r="K20" s="40"/>
      <c r="L20" s="40"/>
      <c r="M20" s="40"/>
      <c r="N20" s="40"/>
    </row>
    <row r="21" spans="2:23" ht="9" customHeight="1" x14ac:dyDescent="0.25">
      <c r="B21" s="18"/>
      <c r="C21" s="71"/>
      <c r="D21" s="72"/>
      <c r="E21" s="249"/>
      <c r="F21" s="72"/>
      <c r="G21" s="72"/>
      <c r="H21" s="72"/>
      <c r="I21" s="73"/>
      <c r="J21" s="18"/>
      <c r="K21" s="18"/>
      <c r="L21" s="18"/>
      <c r="M21" s="18"/>
      <c r="N21" s="18"/>
      <c r="P21" s="97"/>
      <c r="Q21" s="97"/>
      <c r="R21" s="97"/>
      <c r="S21" s="97"/>
      <c r="T21" s="97"/>
      <c r="U21" s="97"/>
      <c r="V21" s="97"/>
      <c r="W21" s="96"/>
    </row>
    <row r="22" spans="2:23" ht="14.45" customHeight="1" x14ac:dyDescent="0.25">
      <c r="B22" s="18"/>
      <c r="C22" s="304" t="s">
        <v>48</v>
      </c>
      <c r="D22" s="16"/>
      <c r="E22" s="250"/>
      <c r="F22" s="16"/>
      <c r="G22" s="16"/>
      <c r="H22" s="201"/>
      <c r="I22" s="243"/>
      <c r="L22" s="18"/>
      <c r="M22" s="18"/>
      <c r="N22" s="18"/>
    </row>
    <row r="23" spans="2:23" ht="15" customHeight="1" x14ac:dyDescent="0.25">
      <c r="C23" s="270" t="s">
        <v>78</v>
      </c>
      <c r="D23" s="40"/>
      <c r="E23" s="210" t="s">
        <v>49</v>
      </c>
      <c r="F23" s="216">
        <f>F10/F16</f>
        <v>2.4935885111245302</v>
      </c>
      <c r="G23" s="216">
        <f t="shared" ref="G23:I23" si="1">G10/G16</f>
        <v>3.3369729325476603</v>
      </c>
      <c r="H23" s="216">
        <f t="shared" si="1"/>
        <v>4.9792581648172476</v>
      </c>
      <c r="I23" s="241">
        <f t="shared" si="1"/>
        <v>9.3659792007225722</v>
      </c>
    </row>
    <row r="24" spans="2:23" ht="15" customHeight="1" x14ac:dyDescent="0.25">
      <c r="C24" s="270" t="s">
        <v>79</v>
      </c>
      <c r="D24" s="40"/>
      <c r="E24" s="210" t="s">
        <v>49</v>
      </c>
      <c r="F24" s="216">
        <f>F11/F17</f>
        <v>5.0627403104649558</v>
      </c>
      <c r="G24" s="216">
        <f t="shared" ref="G24:I24" si="2">G11/G17</f>
        <v>6.775066256990705</v>
      </c>
      <c r="H24" s="216">
        <f t="shared" si="2"/>
        <v>10.109402940689563</v>
      </c>
      <c r="I24" s="241">
        <f t="shared" si="2"/>
        <v>19.015775952982192</v>
      </c>
    </row>
    <row r="25" spans="2:23" x14ac:dyDescent="0.25">
      <c r="C25" s="23"/>
      <c r="D25" s="14"/>
      <c r="E25" s="44"/>
      <c r="F25" s="14"/>
      <c r="G25" s="14"/>
      <c r="H25" s="14"/>
      <c r="I25" s="25"/>
    </row>
    <row r="26" spans="2:23" x14ac:dyDescent="0.25">
      <c r="C26" s="23"/>
      <c r="D26" s="14"/>
      <c r="E26" s="44"/>
      <c r="F26" s="14"/>
      <c r="G26" s="14"/>
      <c r="H26" s="14"/>
      <c r="I26" s="25"/>
    </row>
    <row r="27" spans="2:23" x14ac:dyDescent="0.25">
      <c r="C27" s="301" t="s">
        <v>82</v>
      </c>
      <c r="D27" s="224"/>
      <c r="E27" s="251"/>
      <c r="F27" s="224"/>
      <c r="G27" s="224"/>
      <c r="H27" s="224"/>
      <c r="I27" s="51"/>
    </row>
    <row r="28" spans="2:23" x14ac:dyDescent="0.25">
      <c r="C28" s="270" t="s">
        <v>78</v>
      </c>
      <c r="D28" s="40"/>
      <c r="E28" s="210" t="s">
        <v>49</v>
      </c>
      <c r="F28" s="216">
        <v>2.4935885111245302</v>
      </c>
      <c r="G28" s="216">
        <v>3.3369729325476603</v>
      </c>
      <c r="H28" s="216">
        <v>4.9792581648172476</v>
      </c>
      <c r="I28" s="241">
        <v>9.3659792007225722</v>
      </c>
    </row>
    <row r="29" spans="2:23" x14ac:dyDescent="0.25">
      <c r="C29" s="270" t="s">
        <v>79</v>
      </c>
      <c r="D29" s="40"/>
      <c r="E29" s="210" t="s">
        <v>49</v>
      </c>
      <c r="F29" s="216">
        <v>5.0627403104649558</v>
      </c>
      <c r="G29" s="216">
        <v>6.775066256990705</v>
      </c>
      <c r="H29" s="216">
        <v>10.109402940689565</v>
      </c>
      <c r="I29" s="241">
        <v>19.015775952982192</v>
      </c>
    </row>
    <row r="30" spans="2:23" ht="14.25" thickBot="1" x14ac:dyDescent="0.3">
      <c r="C30" s="52"/>
      <c r="D30" s="223"/>
      <c r="E30" s="245"/>
      <c r="F30" s="223"/>
      <c r="G30" s="223"/>
      <c r="H30" s="223"/>
      <c r="I30" s="242"/>
    </row>
    <row r="33" spans="3:11" x14ac:dyDescent="0.25">
      <c r="C33" s="280"/>
      <c r="D33" s="280"/>
      <c r="E33" s="280"/>
      <c r="F33" s="280"/>
      <c r="G33" s="280"/>
      <c r="H33" s="280"/>
      <c r="I33" s="280"/>
      <c r="J33" s="280"/>
    </row>
    <row r="34" spans="3:11" x14ac:dyDescent="0.25">
      <c r="C34" s="280"/>
      <c r="D34" s="280"/>
      <c r="E34" s="280"/>
      <c r="F34" s="280"/>
      <c r="G34" s="280"/>
      <c r="H34" s="280"/>
      <c r="I34" s="216"/>
      <c r="J34" s="216"/>
      <c r="K34" s="118"/>
    </row>
    <row r="35" spans="3:11" x14ac:dyDescent="0.25">
      <c r="C35" s="280"/>
      <c r="D35" s="280"/>
      <c r="E35" s="280"/>
      <c r="F35" s="280"/>
      <c r="G35" s="280"/>
      <c r="H35" s="280"/>
      <c r="I35" s="280"/>
      <c r="J35" s="280"/>
    </row>
  </sheetData>
  <sheetProtection algorithmName="SHA-512" hashValue="kCErxwsWtRIpS9UBUO6Eoj4jb0a+sFWdPnd9JsP4fJwRSTSy2pGPxBLYbEYixITT39jxMCjaNHeGxRE5bc9+RA==" saltValue="Kc7hj2eEusO5iTf5SZ+l2Q==" spinCount="100000" sheet="1" object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&amp; Disclaimer</vt:lpstr>
      <vt:lpstr>Input data &amp; Output tariffs</vt:lpstr>
      <vt:lpstr>Simplified tariff model (1)</vt:lpstr>
      <vt:lpstr>Simplified tariff model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2022-10-11T08:44:48Z</dcterms:created>
  <dcterms:modified xsi:type="dcterms:W3CDTF">2022-10-11T08:50:56Z</dcterms:modified>
</cp:coreProperties>
</file>